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221"/>
  <workbookPr autoCompressPictures="0"/>
  <workbookProtection workbookPassword="AD5C" lockStructure="1"/>
  <bookViews>
    <workbookView xWindow="1140" yWindow="0" windowWidth="30780" windowHeight="20040"/>
  </bookViews>
  <sheets>
    <sheet name="Profile" sheetId="2" r:id="rId1"/>
    <sheet name="Lookup" sheetId="3" state="hidden" r:id="rId2"/>
    <sheet name="3T Data" sheetId="1" state="hidden" r:id="rId3"/>
    <sheet name="3T Rankings" sheetId="15" state="hidden" r:id="rId4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3" l="1"/>
  <c r="R3" i="15"/>
  <c r="R4" i="15"/>
  <c r="R5" i="15"/>
  <c r="R6" i="15"/>
  <c r="R7" i="15"/>
  <c r="R8" i="15"/>
  <c r="R9" i="15"/>
  <c r="R10" i="15"/>
  <c r="R11" i="15"/>
  <c r="R12" i="15"/>
  <c r="R13" i="15"/>
  <c r="R14" i="15"/>
  <c r="R15" i="15"/>
  <c r="R16" i="15"/>
  <c r="R17" i="15"/>
  <c r="R18" i="15"/>
  <c r="R19" i="15"/>
  <c r="R20" i="15"/>
  <c r="R21" i="15"/>
  <c r="R22" i="15"/>
  <c r="R23" i="15"/>
  <c r="R24" i="15"/>
  <c r="R25" i="15"/>
  <c r="R26" i="15"/>
  <c r="R27" i="15"/>
  <c r="R28" i="15"/>
  <c r="R29" i="15"/>
  <c r="R30" i="15"/>
  <c r="R31" i="15"/>
  <c r="R32" i="15"/>
  <c r="R33" i="15"/>
  <c r="R34" i="15"/>
  <c r="R35" i="15"/>
  <c r="R36" i="15"/>
  <c r="R37" i="15"/>
  <c r="R38" i="15"/>
  <c r="R39" i="15"/>
  <c r="R40" i="15"/>
  <c r="R41" i="15"/>
  <c r="R42" i="15"/>
  <c r="R43" i="15"/>
  <c r="R44" i="15"/>
  <c r="R45" i="15"/>
  <c r="R46" i="15"/>
  <c r="R47" i="15"/>
  <c r="R48" i="15"/>
  <c r="R49" i="15"/>
  <c r="R50" i="15"/>
  <c r="R51" i="15"/>
  <c r="R52" i="15"/>
  <c r="R53" i="15"/>
  <c r="R54" i="15"/>
  <c r="R55" i="15"/>
  <c r="R56" i="15"/>
  <c r="R57" i="15"/>
  <c r="R58" i="15"/>
  <c r="R59" i="15"/>
  <c r="R60" i="15"/>
  <c r="R61" i="15"/>
  <c r="R62" i="15"/>
  <c r="R63" i="15"/>
  <c r="R64" i="15"/>
  <c r="R65" i="15"/>
  <c r="R66" i="15"/>
  <c r="R67" i="15"/>
  <c r="R68" i="15"/>
  <c r="R69" i="15"/>
  <c r="R70" i="15"/>
  <c r="R71" i="15"/>
  <c r="R72" i="15"/>
  <c r="R73" i="15"/>
  <c r="R74" i="15"/>
  <c r="R75" i="15"/>
  <c r="R76" i="15"/>
  <c r="R77" i="15"/>
  <c r="R78" i="15"/>
  <c r="R79" i="15"/>
  <c r="R80" i="15"/>
  <c r="R81" i="15"/>
  <c r="R82" i="15"/>
  <c r="R83" i="15"/>
  <c r="R84" i="15"/>
  <c r="R85" i="15"/>
  <c r="R86" i="15"/>
  <c r="R87" i="15"/>
  <c r="R88" i="15"/>
  <c r="R89" i="15"/>
  <c r="R90" i="15"/>
  <c r="R91" i="15"/>
  <c r="R92" i="15"/>
  <c r="R93" i="15"/>
  <c r="R94" i="15"/>
  <c r="R95" i="15"/>
  <c r="R96" i="15"/>
  <c r="R97" i="15"/>
  <c r="R98" i="15"/>
  <c r="R99" i="15"/>
  <c r="R100" i="15"/>
  <c r="R101" i="15"/>
  <c r="R102" i="15"/>
  <c r="R103" i="15"/>
  <c r="R104" i="15"/>
  <c r="R105" i="15"/>
  <c r="R106" i="15"/>
  <c r="R107" i="15"/>
  <c r="R108" i="15"/>
  <c r="R109" i="15"/>
  <c r="R110" i="15"/>
  <c r="R111" i="15"/>
  <c r="R112" i="15"/>
  <c r="R113" i="15"/>
  <c r="R114" i="15"/>
  <c r="R115" i="15"/>
  <c r="R116" i="15"/>
  <c r="R117" i="15"/>
  <c r="R118" i="15"/>
  <c r="R119" i="15"/>
  <c r="R120" i="15"/>
  <c r="R121" i="15"/>
  <c r="R122" i="15"/>
  <c r="R123" i="15"/>
  <c r="R124" i="15"/>
  <c r="R125" i="15"/>
  <c r="R126" i="15"/>
  <c r="R127" i="15"/>
  <c r="R128" i="15"/>
  <c r="R129" i="15"/>
  <c r="R130" i="15"/>
  <c r="R131" i="15"/>
  <c r="R132" i="15"/>
  <c r="R133" i="15"/>
  <c r="R134" i="15"/>
  <c r="R135" i="15"/>
  <c r="R136" i="15"/>
  <c r="R137" i="15"/>
  <c r="R138" i="15"/>
  <c r="R139" i="15"/>
  <c r="R140" i="15"/>
  <c r="R141" i="15"/>
  <c r="R142" i="15"/>
  <c r="R143" i="15"/>
  <c r="R144" i="15"/>
  <c r="R145" i="15"/>
  <c r="R146" i="15"/>
  <c r="R147" i="15"/>
  <c r="R148" i="15"/>
  <c r="R2" i="15"/>
  <c r="L3" i="15"/>
  <c r="L4" i="15"/>
  <c r="L5" i="15"/>
  <c r="L6" i="15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L45" i="15"/>
  <c r="L46" i="15"/>
  <c r="L47" i="15"/>
  <c r="L48" i="15"/>
  <c r="L49" i="15"/>
  <c r="L50" i="15"/>
  <c r="L51" i="15"/>
  <c r="L52" i="15"/>
  <c r="L53" i="15"/>
  <c r="L54" i="15"/>
  <c r="L55" i="15"/>
  <c r="L56" i="15"/>
  <c r="L57" i="15"/>
  <c r="L58" i="15"/>
  <c r="L59" i="15"/>
  <c r="L60" i="15"/>
  <c r="L61" i="15"/>
  <c r="L62" i="15"/>
  <c r="L63" i="15"/>
  <c r="L64" i="15"/>
  <c r="L65" i="15"/>
  <c r="L66" i="15"/>
  <c r="L67" i="15"/>
  <c r="L68" i="15"/>
  <c r="L69" i="15"/>
  <c r="L70" i="15"/>
  <c r="L71" i="15"/>
  <c r="L72" i="15"/>
  <c r="L73" i="15"/>
  <c r="L74" i="15"/>
  <c r="L75" i="15"/>
  <c r="L76" i="15"/>
  <c r="L77" i="15"/>
  <c r="L78" i="15"/>
  <c r="L79" i="15"/>
  <c r="L80" i="15"/>
  <c r="L81" i="15"/>
  <c r="L82" i="15"/>
  <c r="L83" i="15"/>
  <c r="L84" i="15"/>
  <c r="L85" i="15"/>
  <c r="L86" i="15"/>
  <c r="L87" i="15"/>
  <c r="L88" i="15"/>
  <c r="L89" i="15"/>
  <c r="L90" i="15"/>
  <c r="L91" i="15"/>
  <c r="L92" i="15"/>
  <c r="L93" i="15"/>
  <c r="L94" i="15"/>
  <c r="L95" i="15"/>
  <c r="L96" i="15"/>
  <c r="L97" i="15"/>
  <c r="L98" i="15"/>
  <c r="L99" i="15"/>
  <c r="L100" i="15"/>
  <c r="L101" i="15"/>
  <c r="L102" i="15"/>
  <c r="L103" i="15"/>
  <c r="L104" i="15"/>
  <c r="L105" i="15"/>
  <c r="L106" i="15"/>
  <c r="L107" i="15"/>
  <c r="L108" i="15"/>
  <c r="L109" i="15"/>
  <c r="L110" i="15"/>
  <c r="L111" i="15"/>
  <c r="L112" i="15"/>
  <c r="L113" i="15"/>
  <c r="L114" i="15"/>
  <c r="L115" i="15"/>
  <c r="L116" i="15"/>
  <c r="L117" i="15"/>
  <c r="L118" i="15"/>
  <c r="L119" i="15"/>
  <c r="L120" i="15"/>
  <c r="L121" i="15"/>
  <c r="L122" i="15"/>
  <c r="L123" i="15"/>
  <c r="L124" i="15"/>
  <c r="L125" i="15"/>
  <c r="L126" i="15"/>
  <c r="L127" i="15"/>
  <c r="L128" i="15"/>
  <c r="L129" i="15"/>
  <c r="L130" i="15"/>
  <c r="L131" i="15"/>
  <c r="L132" i="15"/>
  <c r="L133" i="15"/>
  <c r="L134" i="15"/>
  <c r="L135" i="15"/>
  <c r="L136" i="15"/>
  <c r="L137" i="15"/>
  <c r="L138" i="15"/>
  <c r="L139" i="15"/>
  <c r="L140" i="15"/>
  <c r="L141" i="15"/>
  <c r="L142" i="15"/>
  <c r="L143" i="15"/>
  <c r="L144" i="15"/>
  <c r="L145" i="15"/>
  <c r="L146" i="15"/>
  <c r="L147" i="15"/>
  <c r="L148" i="15"/>
  <c r="L2" i="15"/>
  <c r="J3" i="15"/>
  <c r="J4" i="15"/>
  <c r="J5" i="15"/>
  <c r="J6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55" i="15"/>
  <c r="J56" i="15"/>
  <c r="J57" i="15"/>
  <c r="J58" i="15"/>
  <c r="J59" i="15"/>
  <c r="J60" i="15"/>
  <c r="J61" i="15"/>
  <c r="J62" i="15"/>
  <c r="J63" i="15"/>
  <c r="J64" i="15"/>
  <c r="J65" i="15"/>
  <c r="J66" i="15"/>
  <c r="J67" i="15"/>
  <c r="J68" i="15"/>
  <c r="J69" i="15"/>
  <c r="J70" i="15"/>
  <c r="J71" i="15"/>
  <c r="J72" i="15"/>
  <c r="J73" i="15"/>
  <c r="J74" i="15"/>
  <c r="J75" i="15"/>
  <c r="J76" i="15"/>
  <c r="J77" i="15"/>
  <c r="J78" i="15"/>
  <c r="J79" i="15"/>
  <c r="J80" i="15"/>
  <c r="J81" i="15"/>
  <c r="J82" i="15"/>
  <c r="J83" i="15"/>
  <c r="J84" i="15"/>
  <c r="J85" i="15"/>
  <c r="J86" i="15"/>
  <c r="J87" i="15"/>
  <c r="J88" i="15"/>
  <c r="J89" i="15"/>
  <c r="J90" i="15"/>
  <c r="J91" i="15"/>
  <c r="J92" i="15"/>
  <c r="J93" i="15"/>
  <c r="J94" i="15"/>
  <c r="J95" i="15"/>
  <c r="J96" i="15"/>
  <c r="J97" i="15"/>
  <c r="J98" i="15"/>
  <c r="J99" i="15"/>
  <c r="J100" i="15"/>
  <c r="J101" i="15"/>
  <c r="J102" i="15"/>
  <c r="J103" i="15"/>
  <c r="J104" i="15"/>
  <c r="J105" i="15"/>
  <c r="J106" i="15"/>
  <c r="J107" i="15"/>
  <c r="J108" i="15"/>
  <c r="J109" i="15"/>
  <c r="J110" i="15"/>
  <c r="J111" i="15"/>
  <c r="J112" i="15"/>
  <c r="J113" i="15"/>
  <c r="J114" i="15"/>
  <c r="J115" i="15"/>
  <c r="J116" i="15"/>
  <c r="J117" i="15"/>
  <c r="J118" i="15"/>
  <c r="J119" i="15"/>
  <c r="J120" i="15"/>
  <c r="J121" i="15"/>
  <c r="J122" i="15"/>
  <c r="J123" i="15"/>
  <c r="J124" i="15"/>
  <c r="J125" i="15"/>
  <c r="J126" i="15"/>
  <c r="J127" i="15"/>
  <c r="J128" i="15"/>
  <c r="J129" i="15"/>
  <c r="J130" i="15"/>
  <c r="J131" i="15"/>
  <c r="J132" i="15"/>
  <c r="J133" i="15"/>
  <c r="J134" i="15"/>
  <c r="J135" i="15"/>
  <c r="J136" i="15"/>
  <c r="J137" i="15"/>
  <c r="J138" i="15"/>
  <c r="J139" i="15"/>
  <c r="J140" i="15"/>
  <c r="J141" i="15"/>
  <c r="J142" i="15"/>
  <c r="J143" i="15"/>
  <c r="J144" i="15"/>
  <c r="J145" i="15"/>
  <c r="J146" i="15"/>
  <c r="J147" i="15"/>
  <c r="J148" i="15"/>
  <c r="J2" i="15"/>
  <c r="H3" i="15"/>
  <c r="H4" i="15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3" i="15"/>
  <c r="H104" i="15"/>
  <c r="H105" i="15"/>
  <c r="H106" i="15"/>
  <c r="H107" i="15"/>
  <c r="H108" i="15"/>
  <c r="H109" i="15"/>
  <c r="H110" i="15"/>
  <c r="H111" i="15"/>
  <c r="H112" i="15"/>
  <c r="H113" i="15"/>
  <c r="H114" i="15"/>
  <c r="H115" i="15"/>
  <c r="H116" i="15"/>
  <c r="H117" i="15"/>
  <c r="H118" i="15"/>
  <c r="H119" i="15"/>
  <c r="H120" i="15"/>
  <c r="H121" i="15"/>
  <c r="H122" i="15"/>
  <c r="H123" i="15"/>
  <c r="H124" i="15"/>
  <c r="H125" i="15"/>
  <c r="H126" i="15"/>
  <c r="H127" i="15"/>
  <c r="H128" i="15"/>
  <c r="H129" i="15"/>
  <c r="H130" i="15"/>
  <c r="H131" i="15"/>
  <c r="H132" i="15"/>
  <c r="H133" i="15"/>
  <c r="H134" i="15"/>
  <c r="H135" i="15"/>
  <c r="H136" i="15"/>
  <c r="H137" i="15"/>
  <c r="H138" i="15"/>
  <c r="H139" i="15"/>
  <c r="H140" i="15"/>
  <c r="H141" i="15"/>
  <c r="H142" i="15"/>
  <c r="H143" i="15"/>
  <c r="H144" i="15"/>
  <c r="H145" i="15"/>
  <c r="H146" i="15"/>
  <c r="H147" i="15"/>
  <c r="H148" i="15"/>
  <c r="H2" i="15"/>
  <c r="F147" i="15"/>
  <c r="F18" i="15"/>
  <c r="F141" i="15"/>
  <c r="F14" i="15"/>
  <c r="F132" i="15"/>
  <c r="F41" i="15"/>
  <c r="F118" i="15"/>
  <c r="F78" i="15"/>
  <c r="F138" i="15"/>
  <c r="F95" i="15"/>
  <c r="F47" i="15"/>
  <c r="F136" i="15"/>
  <c r="F99" i="15"/>
  <c r="F71" i="15"/>
  <c r="F21" i="15"/>
  <c r="F58" i="15"/>
  <c r="F20" i="15"/>
  <c r="F48" i="15"/>
  <c r="F46" i="15"/>
  <c r="F98" i="15"/>
  <c r="F36" i="15"/>
  <c r="F114" i="15"/>
  <c r="F110" i="15"/>
  <c r="F43" i="15"/>
  <c r="F59" i="15"/>
  <c r="F83" i="15"/>
  <c r="F87" i="15"/>
  <c r="F55" i="15"/>
  <c r="F65" i="15"/>
  <c r="F80" i="15"/>
  <c r="F77" i="15"/>
  <c r="F144" i="15"/>
  <c r="F70" i="15"/>
  <c r="F121" i="15"/>
  <c r="F103" i="15"/>
  <c r="F61" i="15"/>
  <c r="F124" i="15"/>
  <c r="F57" i="15"/>
  <c r="F133" i="15"/>
  <c r="F116" i="15"/>
  <c r="F29" i="15"/>
  <c r="F129" i="15"/>
  <c r="F100" i="15"/>
  <c r="F27" i="15"/>
  <c r="F45" i="15"/>
  <c r="F73" i="15"/>
  <c r="F102" i="15"/>
  <c r="F50" i="15"/>
  <c r="F63" i="15"/>
  <c r="F6" i="15"/>
  <c r="F16" i="15"/>
  <c r="F143" i="15"/>
  <c r="F24" i="15"/>
  <c r="F94" i="15"/>
  <c r="F85" i="15"/>
  <c r="F53" i="15"/>
  <c r="F26" i="15"/>
  <c r="F89" i="15"/>
  <c r="F108" i="15"/>
  <c r="F137" i="15"/>
  <c r="F12" i="15"/>
  <c r="F54" i="15"/>
  <c r="F111" i="15"/>
  <c r="F19" i="15"/>
  <c r="F76" i="15"/>
  <c r="F101" i="15"/>
  <c r="F135" i="15"/>
  <c r="F106" i="15"/>
  <c r="F109" i="15"/>
  <c r="F82" i="15"/>
  <c r="F37" i="15"/>
  <c r="F148" i="15"/>
  <c r="F112" i="15"/>
  <c r="F91" i="15"/>
  <c r="F56" i="15"/>
  <c r="F131" i="15"/>
  <c r="F4" i="15"/>
  <c r="F42" i="15"/>
  <c r="F123" i="15"/>
  <c r="F97" i="15"/>
  <c r="F104" i="15"/>
  <c r="F31" i="15"/>
  <c r="F117" i="15"/>
  <c r="F90" i="15"/>
  <c r="F3" i="15"/>
  <c r="F139" i="15"/>
  <c r="F126" i="15"/>
  <c r="F92" i="15"/>
  <c r="F52" i="15"/>
  <c r="F35" i="15"/>
  <c r="F120" i="15"/>
  <c r="F93" i="15"/>
  <c r="F25" i="15"/>
  <c r="F72" i="15"/>
  <c r="F10" i="15"/>
  <c r="F38" i="15"/>
  <c r="F105" i="15"/>
  <c r="F67" i="15"/>
  <c r="F5" i="15"/>
  <c r="F22" i="15"/>
  <c r="F11" i="15"/>
  <c r="F15" i="15"/>
  <c r="F8" i="15"/>
  <c r="F7" i="15"/>
  <c r="F75" i="15"/>
  <c r="F84" i="15"/>
  <c r="F9" i="15"/>
  <c r="F125" i="15"/>
  <c r="F69" i="15"/>
  <c r="F34" i="15"/>
  <c r="F2" i="15"/>
  <c r="F74" i="15"/>
  <c r="F68" i="15"/>
  <c r="F145" i="15"/>
  <c r="F127" i="15"/>
  <c r="F40" i="15"/>
  <c r="F23" i="15"/>
  <c r="F44" i="15"/>
  <c r="F33" i="15"/>
  <c r="F66" i="15"/>
  <c r="F119" i="15"/>
  <c r="F113" i="15"/>
  <c r="F17" i="15"/>
  <c r="F64" i="15"/>
  <c r="F134" i="15"/>
  <c r="F30" i="15"/>
  <c r="F79" i="15"/>
  <c r="F115" i="15"/>
  <c r="F140" i="15"/>
  <c r="F13" i="15"/>
  <c r="F32" i="15"/>
  <c r="F88" i="15"/>
  <c r="F60" i="15"/>
  <c r="F128" i="15"/>
  <c r="F142" i="15"/>
  <c r="F107" i="15"/>
  <c r="F122" i="15"/>
  <c r="F62" i="15"/>
  <c r="F28" i="15"/>
  <c r="F146" i="15"/>
  <c r="F86" i="15"/>
  <c r="F39" i="15"/>
  <c r="F130" i="15"/>
  <c r="F96" i="15"/>
  <c r="F49" i="15"/>
  <c r="F51" i="15"/>
  <c r="F81" i="15"/>
  <c r="C5" i="2"/>
  <c r="E25" i="2"/>
  <c r="E22" i="2"/>
  <c r="E18" i="2"/>
  <c r="D17" i="2"/>
  <c r="D24" i="2"/>
  <c r="E30" i="2"/>
  <c r="D9" i="2"/>
  <c r="E16" i="2"/>
  <c r="E17" i="2"/>
  <c r="D20" i="2"/>
  <c r="E14" i="2"/>
  <c r="E29" i="2"/>
  <c r="E11" i="2"/>
  <c r="D23" i="2"/>
  <c r="D13" i="2"/>
  <c r="E8" i="2"/>
  <c r="E28" i="2"/>
  <c r="D11" i="2"/>
  <c r="E20" i="2"/>
  <c r="E19" i="2"/>
  <c r="E9" i="2"/>
  <c r="D31" i="2"/>
  <c r="D16" i="2"/>
  <c r="E13" i="2"/>
  <c r="E12" i="2"/>
  <c r="E7" i="2"/>
  <c r="D28" i="2"/>
  <c r="D30" i="2"/>
  <c r="D25" i="2"/>
  <c r="D19" i="2"/>
  <c r="E6" i="2"/>
  <c r="D6" i="2"/>
  <c r="D29" i="2"/>
  <c r="D18" i="2"/>
  <c r="D12" i="2"/>
  <c r="D14" i="2"/>
  <c r="D7" i="2"/>
  <c r="D22" i="2"/>
  <c r="E23" i="2"/>
  <c r="E24" i="2"/>
  <c r="E31" i="2"/>
  <c r="D8" i="2"/>
</calcChain>
</file>

<file path=xl/sharedStrings.xml><?xml version="1.0" encoding="utf-8"?>
<sst xmlns="http://schemas.openxmlformats.org/spreadsheetml/2006/main" count="1763" uniqueCount="381">
  <si>
    <t>City</t>
  </si>
  <si>
    <t>ProvTer</t>
  </si>
  <si>
    <t>Type</t>
  </si>
  <si>
    <t>GEO CODE</t>
  </si>
  <si>
    <t>CC</t>
  </si>
  <si>
    <t>SC</t>
  </si>
  <si>
    <t>WC</t>
  </si>
  <si>
    <t>AC</t>
  </si>
  <si>
    <t>BA</t>
  </si>
  <si>
    <t>PhD</t>
  </si>
  <si>
    <t>Talent</t>
  </si>
  <si>
    <t>ICTmfg</t>
  </si>
  <si>
    <t>ICTservices</t>
  </si>
  <si>
    <t>Patents</t>
  </si>
  <si>
    <t>VC</t>
  </si>
  <si>
    <t>Tech</t>
  </si>
  <si>
    <t>Boho</t>
  </si>
  <si>
    <t>Gay</t>
  </si>
  <si>
    <t>MeltingPot</t>
  </si>
  <si>
    <t>Tolerance</t>
  </si>
  <si>
    <t>Creativity</t>
  </si>
  <si>
    <t>OilGas</t>
  </si>
  <si>
    <t>PopChange</t>
  </si>
  <si>
    <t>AvgInc</t>
  </si>
  <si>
    <t>Population</t>
  </si>
  <si>
    <t>Abbotsford - Mission</t>
  </si>
  <si>
    <t>BC</t>
  </si>
  <si>
    <t>CMA</t>
  </si>
  <si>
    <t>932</t>
  </si>
  <si>
    <t>Alma</t>
  </si>
  <si>
    <t>QC</t>
  </si>
  <si>
    <t>CA</t>
  </si>
  <si>
    <t>410</t>
  </si>
  <si>
    <t>Amos</t>
  </si>
  <si>
    <t>481</t>
  </si>
  <si>
    <t>Baie-Comeau</t>
  </si>
  <si>
    <t>406</t>
  </si>
  <si>
    <t>Barrie</t>
  </si>
  <si>
    <t>ON</t>
  </si>
  <si>
    <t>568</t>
  </si>
  <si>
    <t>Bathurst</t>
  </si>
  <si>
    <t>NB</t>
  </si>
  <si>
    <t>328</t>
  </si>
  <si>
    <t>Bay Roberts</t>
  </si>
  <si>
    <t>NL</t>
  </si>
  <si>
    <t>005</t>
  </si>
  <si>
    <t>Belleville</t>
  </si>
  <si>
    <t>522</t>
  </si>
  <si>
    <t>Brandon</t>
  </si>
  <si>
    <t>MB</t>
  </si>
  <si>
    <t>610</t>
  </si>
  <si>
    <t>Brantford</t>
  </si>
  <si>
    <t>543</t>
  </si>
  <si>
    <t>Brockville</t>
  </si>
  <si>
    <t>512</t>
  </si>
  <si>
    <t>Brooks</t>
  </si>
  <si>
    <t>AB</t>
  </si>
  <si>
    <t>806</t>
  </si>
  <si>
    <t>Calgary</t>
  </si>
  <si>
    <t>825</t>
  </si>
  <si>
    <t>Campbell River</t>
  </si>
  <si>
    <t>944</t>
  </si>
  <si>
    <t>Campbellton</t>
  </si>
  <si>
    <t>330</t>
  </si>
  <si>
    <t>Camrose</t>
  </si>
  <si>
    <t>833</t>
  </si>
  <si>
    <t>Canmore</t>
  </si>
  <si>
    <t>828</t>
  </si>
  <si>
    <t>Cape Breton</t>
  </si>
  <si>
    <t>NS</t>
  </si>
  <si>
    <t>225</t>
  </si>
  <si>
    <t>Centre Wellington</t>
  </si>
  <si>
    <t>531</t>
  </si>
  <si>
    <t>Charlottetown</t>
  </si>
  <si>
    <t>PE</t>
  </si>
  <si>
    <t>105</t>
  </si>
  <si>
    <t>Chatham-Kent</t>
  </si>
  <si>
    <t>556</t>
  </si>
  <si>
    <t>Chilliwack</t>
  </si>
  <si>
    <t>930</t>
  </si>
  <si>
    <t>Cobourg</t>
  </si>
  <si>
    <t>527</t>
  </si>
  <si>
    <t>Cold Lake</t>
  </si>
  <si>
    <t>845</t>
  </si>
  <si>
    <t>Collingwood</t>
  </si>
  <si>
    <t>567</t>
  </si>
  <si>
    <t>Corner Brook</t>
  </si>
  <si>
    <t>015</t>
  </si>
  <si>
    <t>Cornwall</t>
  </si>
  <si>
    <t>501</t>
  </si>
  <si>
    <t>Courtenay</t>
  </si>
  <si>
    <t>943</t>
  </si>
  <si>
    <t>Cowansville</t>
  </si>
  <si>
    <t>437</t>
  </si>
  <si>
    <t>Cranbrook</t>
  </si>
  <si>
    <t>905</t>
  </si>
  <si>
    <t>Dawson Creek</t>
  </si>
  <si>
    <t>975</t>
  </si>
  <si>
    <t>Dolbeau-Mistassini</t>
  </si>
  <si>
    <t>411</t>
  </si>
  <si>
    <t>Drummondville</t>
  </si>
  <si>
    <t>447</t>
  </si>
  <si>
    <t>Duncan</t>
  </si>
  <si>
    <t>937</t>
  </si>
  <si>
    <t>Edmonton</t>
  </si>
  <si>
    <t>835</t>
  </si>
  <si>
    <t>Edmundston</t>
  </si>
  <si>
    <t>335</t>
  </si>
  <si>
    <t>Elliot Lake</t>
  </si>
  <si>
    <t>582</t>
  </si>
  <si>
    <t>Estevan</t>
  </si>
  <si>
    <t>SK</t>
  </si>
  <si>
    <t>750</t>
  </si>
  <si>
    <t>Fort St. John</t>
  </si>
  <si>
    <t>977</t>
  </si>
  <si>
    <t>Fredericton</t>
  </si>
  <si>
    <t>320</t>
  </si>
  <si>
    <t>Granby</t>
  </si>
  <si>
    <t>450</t>
  </si>
  <si>
    <t>Grand Falls-Windsor</t>
  </si>
  <si>
    <t>010</t>
  </si>
  <si>
    <t>Grande Prairie</t>
  </si>
  <si>
    <t>850</t>
  </si>
  <si>
    <t>Greater Sudbury / Grand Sudbury</t>
  </si>
  <si>
    <t>580</t>
  </si>
  <si>
    <t>Guelph</t>
  </si>
  <si>
    <t>550</t>
  </si>
  <si>
    <t>Halifax</t>
  </si>
  <si>
    <t>205</t>
  </si>
  <si>
    <t>Hamilton</t>
  </si>
  <si>
    <t>537</t>
  </si>
  <si>
    <t>Hawkesbury</t>
  </si>
  <si>
    <t>502</t>
  </si>
  <si>
    <t>High River</t>
  </si>
  <si>
    <t>821</t>
  </si>
  <si>
    <t>Ingersoll</t>
  </si>
  <si>
    <t>533</t>
  </si>
  <si>
    <t>Joliette</t>
  </si>
  <si>
    <t>456</t>
  </si>
  <si>
    <t>Kamloops</t>
  </si>
  <si>
    <t>925</t>
  </si>
  <si>
    <t>Kawartha Lakes</t>
  </si>
  <si>
    <t>530</t>
  </si>
  <si>
    <t>Kelowna</t>
  </si>
  <si>
    <t>915</t>
  </si>
  <si>
    <t>Kenora</t>
  </si>
  <si>
    <t>598</t>
  </si>
  <si>
    <t>Kentville</t>
  </si>
  <si>
    <t>210</t>
  </si>
  <si>
    <t>Kingston</t>
  </si>
  <si>
    <t>521</t>
  </si>
  <si>
    <t>Kitchener - Cambridge - Waterloo</t>
  </si>
  <si>
    <t>541</t>
  </si>
  <si>
    <t>Lachute</t>
  </si>
  <si>
    <t>468</t>
  </si>
  <si>
    <t>Lacombe</t>
  </si>
  <si>
    <t>832</t>
  </si>
  <si>
    <t>Leamington</t>
  </si>
  <si>
    <t>557</t>
  </si>
  <si>
    <t>Lethbridge</t>
  </si>
  <si>
    <t>810</t>
  </si>
  <si>
    <t>Lloydminster</t>
  </si>
  <si>
    <t>840</t>
  </si>
  <si>
    <t>London</t>
  </si>
  <si>
    <t>555</t>
  </si>
  <si>
    <t>Matane</t>
  </si>
  <si>
    <t>403</t>
  </si>
  <si>
    <t>Medicine Hat</t>
  </si>
  <si>
    <t>805</t>
  </si>
  <si>
    <t>Midland</t>
  </si>
  <si>
    <t>571</t>
  </si>
  <si>
    <t>Miramichi</t>
  </si>
  <si>
    <t>329</t>
  </si>
  <si>
    <t>Moncton</t>
  </si>
  <si>
    <t>305</t>
  </si>
  <si>
    <t>Montréal</t>
  </si>
  <si>
    <t>462</t>
  </si>
  <si>
    <t>Moose Jaw</t>
  </si>
  <si>
    <t>715</t>
  </si>
  <si>
    <t>Nanaimo</t>
  </si>
  <si>
    <t>938</t>
  </si>
  <si>
    <t>New Glasgow</t>
  </si>
  <si>
    <t>220</t>
  </si>
  <si>
    <t>Norfolk</t>
  </si>
  <si>
    <t>547</t>
  </si>
  <si>
    <t>North Battleford</t>
  </si>
  <si>
    <t>735</t>
  </si>
  <si>
    <t>North Bay</t>
  </si>
  <si>
    <t>575</t>
  </si>
  <si>
    <t>Okotoks</t>
  </si>
  <si>
    <t>820</t>
  </si>
  <si>
    <t>Orillia</t>
  </si>
  <si>
    <t>569</t>
  </si>
  <si>
    <t>Oshawa</t>
  </si>
  <si>
    <t>532</t>
  </si>
  <si>
    <t>Ottawa - Gatineau</t>
  </si>
  <si>
    <t>505</t>
  </si>
  <si>
    <t>Owen Sound</t>
  </si>
  <si>
    <t>566</t>
  </si>
  <si>
    <t>Parksville</t>
  </si>
  <si>
    <t>939</t>
  </si>
  <si>
    <t>Pembroke</t>
  </si>
  <si>
    <t>515</t>
  </si>
  <si>
    <t>Penticton</t>
  </si>
  <si>
    <t>913</t>
  </si>
  <si>
    <t>Petawawa</t>
  </si>
  <si>
    <t>516</t>
  </si>
  <si>
    <t>Peterborough</t>
  </si>
  <si>
    <t>529</t>
  </si>
  <si>
    <t>Port Alberni</t>
  </si>
  <si>
    <t>940</t>
  </si>
  <si>
    <t>Port Hope</t>
  </si>
  <si>
    <t>528</t>
  </si>
  <si>
    <t>Portage la Prairie</t>
  </si>
  <si>
    <t>607</t>
  </si>
  <si>
    <t>Powell River</t>
  </si>
  <si>
    <t>945</t>
  </si>
  <si>
    <t>Prince Albert</t>
  </si>
  <si>
    <t>745</t>
  </si>
  <si>
    <t>Prince George</t>
  </si>
  <si>
    <t>970</t>
  </si>
  <si>
    <t>Prince Rupert</t>
  </si>
  <si>
    <t>955</t>
  </si>
  <si>
    <t>Québec</t>
  </si>
  <si>
    <t>421</t>
  </si>
  <si>
    <t>Quesnel</t>
  </si>
  <si>
    <t>952</t>
  </si>
  <si>
    <t>Red Deer</t>
  </si>
  <si>
    <t>830</t>
  </si>
  <si>
    <t>Regina</t>
  </si>
  <si>
    <t>705</t>
  </si>
  <si>
    <t>Rimouski</t>
  </si>
  <si>
    <t>404</t>
  </si>
  <si>
    <t>Rivière-du-Loup</t>
  </si>
  <si>
    <t>405</t>
  </si>
  <si>
    <t>Rouyn-Noranda</t>
  </si>
  <si>
    <t>485</t>
  </si>
  <si>
    <t>Saguenay</t>
  </si>
  <si>
    <t>408</t>
  </si>
  <si>
    <t>Saint John</t>
  </si>
  <si>
    <t>310</t>
  </si>
  <si>
    <t>Saint-Georges</t>
  </si>
  <si>
    <t>428</t>
  </si>
  <si>
    <t>Saint-Hyacinthe</t>
  </si>
  <si>
    <t>452</t>
  </si>
  <si>
    <t>Saint-Jean-sur-Richelieu</t>
  </si>
  <si>
    <t>459</t>
  </si>
  <si>
    <t>Salaberry-de-Valleyfield</t>
  </si>
  <si>
    <t>465</t>
  </si>
  <si>
    <t>Salmon Arm</t>
  </si>
  <si>
    <t>920</t>
  </si>
  <si>
    <t>Sarnia</t>
  </si>
  <si>
    <t>562</t>
  </si>
  <si>
    <t>Saskatoon</t>
  </si>
  <si>
    <t>725</t>
  </si>
  <si>
    <t>Sault Ste. Marie</t>
  </si>
  <si>
    <t>590</t>
  </si>
  <si>
    <t>Sept-Îles</t>
  </si>
  <si>
    <t>412</t>
  </si>
  <si>
    <t>Shawinigan</t>
  </si>
  <si>
    <t>444</t>
  </si>
  <si>
    <t>Sherbrooke</t>
  </si>
  <si>
    <t>433</t>
  </si>
  <si>
    <t>Sorel-Tracy</t>
  </si>
  <si>
    <t>454</t>
  </si>
  <si>
    <t>Squamish</t>
  </si>
  <si>
    <t>934</t>
  </si>
  <si>
    <t>St. Catharines - Niagara</t>
  </si>
  <si>
    <t>539</t>
  </si>
  <si>
    <t>St. John's</t>
  </si>
  <si>
    <t>001</t>
  </si>
  <si>
    <t>Steinbach</t>
  </si>
  <si>
    <t>605</t>
  </si>
  <si>
    <t>Stratford</t>
  </si>
  <si>
    <t>553</t>
  </si>
  <si>
    <t>Strathmore</t>
  </si>
  <si>
    <t>826</t>
  </si>
  <si>
    <t>Summerside</t>
  </si>
  <si>
    <t>110</t>
  </si>
  <si>
    <t>Swift Current</t>
  </si>
  <si>
    <t>720</t>
  </si>
  <si>
    <t>Sylvan Lake</t>
  </si>
  <si>
    <t>831</t>
  </si>
  <si>
    <t>Temiskaming Shores</t>
  </si>
  <si>
    <t>584</t>
  </si>
  <si>
    <t>Terrace</t>
  </si>
  <si>
    <t>965</t>
  </si>
  <si>
    <t>Thetford Mines</t>
  </si>
  <si>
    <t>430</t>
  </si>
  <si>
    <t>Thompson</t>
  </si>
  <si>
    <t>640</t>
  </si>
  <si>
    <t>Thunder Bay</t>
  </si>
  <si>
    <t>595</t>
  </si>
  <si>
    <t>Tillsonburg</t>
  </si>
  <si>
    <t>546</t>
  </si>
  <si>
    <t>Timmins</t>
  </si>
  <si>
    <t>586</t>
  </si>
  <si>
    <t>Toronto</t>
  </si>
  <si>
    <t>535</t>
  </si>
  <si>
    <t>Trois-Rivières</t>
  </si>
  <si>
    <t>442</t>
  </si>
  <si>
    <t>Truro</t>
  </si>
  <si>
    <t>215</t>
  </si>
  <si>
    <t>Val-d'Or</t>
  </si>
  <si>
    <t>480</t>
  </si>
  <si>
    <t>Vancouver</t>
  </si>
  <si>
    <t>933</t>
  </si>
  <si>
    <t>Vernon</t>
  </si>
  <si>
    <t>918</t>
  </si>
  <si>
    <t>Victoria</t>
  </si>
  <si>
    <t>935</t>
  </si>
  <si>
    <t>Victoriaville</t>
  </si>
  <si>
    <t>440</t>
  </si>
  <si>
    <t>Wetaskiwin</t>
  </si>
  <si>
    <t>865</t>
  </si>
  <si>
    <t>Whitehorse</t>
  </si>
  <si>
    <t>YK</t>
  </si>
  <si>
    <t>990</t>
  </si>
  <si>
    <t>Williams Lake</t>
  </si>
  <si>
    <t>950</t>
  </si>
  <si>
    <t>Windsor</t>
  </si>
  <si>
    <t>559</t>
  </si>
  <si>
    <t>Winnipeg</t>
  </si>
  <si>
    <t>602</t>
  </si>
  <si>
    <t>Wood Buffalo</t>
  </si>
  <si>
    <t>860</t>
  </si>
  <si>
    <t>Woodstock</t>
  </si>
  <si>
    <t>544</t>
  </si>
  <si>
    <t>Yellowknife</t>
  </si>
  <si>
    <t>NT</t>
  </si>
  <si>
    <t>995</t>
  </si>
  <si>
    <t>Yorkton</t>
  </si>
  <si>
    <t>710</t>
  </si>
  <si>
    <t>Number</t>
  </si>
  <si>
    <t>Lookup Number</t>
  </si>
  <si>
    <t>Lookup City</t>
  </si>
  <si>
    <t xml:space="preserve">Oil and Gas </t>
  </si>
  <si>
    <t>Income</t>
  </si>
  <si>
    <t>Population Growth</t>
  </si>
  <si>
    <t>Creative Class</t>
  </si>
  <si>
    <t>Working Class</t>
  </si>
  <si>
    <t>Service Class</t>
  </si>
  <si>
    <t>Rank</t>
  </si>
  <si>
    <t>Agricultural Class</t>
  </si>
  <si>
    <t>Talent Ranking</t>
  </si>
  <si>
    <t>Tech Rank</t>
  </si>
  <si>
    <t>Tolerance Rank</t>
  </si>
  <si>
    <t>SC Ranking</t>
  </si>
  <si>
    <t>WC Ranking</t>
  </si>
  <si>
    <t>AC Ranking</t>
  </si>
  <si>
    <t>BA Ranking</t>
  </si>
  <si>
    <t>CC Ranking</t>
  </si>
  <si>
    <t>Creativity Ranking</t>
  </si>
  <si>
    <t>OilGas Ranking</t>
  </si>
  <si>
    <t>PopChange Ranking</t>
  </si>
  <si>
    <t>Avginc Ranking</t>
  </si>
  <si>
    <t>University Degree Share</t>
  </si>
  <si>
    <t>Creative Class Share</t>
  </si>
  <si>
    <t>PhD Ranking</t>
  </si>
  <si>
    <t>ICT mfg Ranking</t>
  </si>
  <si>
    <t>ICT service Ranking</t>
  </si>
  <si>
    <t>Patent Ranking</t>
  </si>
  <si>
    <t>VC Ranking</t>
  </si>
  <si>
    <t>Boho Ranking</t>
  </si>
  <si>
    <t>Gay Ranking</t>
  </si>
  <si>
    <t>Melting Point Ranking</t>
  </si>
  <si>
    <t>NA</t>
  </si>
  <si>
    <t>Venture Capital</t>
  </si>
  <si>
    <t>Information and Communication technology services</t>
  </si>
  <si>
    <t>Arts &amp; culture occupations</t>
  </si>
  <si>
    <t>Gay&amp; Lesbian population</t>
  </si>
  <si>
    <t>Foreign born population</t>
  </si>
  <si>
    <t>Patents per 10,000 population</t>
  </si>
  <si>
    <t>PhD per 1,000 pop.</t>
  </si>
  <si>
    <t>Canadian Talent Index</t>
  </si>
  <si>
    <t>Canadian Technology Index</t>
  </si>
  <si>
    <t>Canadian Creativity Index</t>
  </si>
  <si>
    <t>Information and Communication technology manufacturing</t>
  </si>
  <si>
    <t>Value</t>
  </si>
  <si>
    <t>Canadian Tolerance Index</t>
  </si>
  <si>
    <t>Occupational Class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</si>
</sst>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0.0%"/>
    <numFmt numFmtId="166" formatCode="_-* #,##0.0_-;\-* #,##0.0_-;_-* &quot;-&quot;?_-;_-@_-"/>
  </numFmts>
  <fonts count="3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1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1" fillId="0" borderId="0" xfId="1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165" fontId="0" fillId="0" borderId="0" xfId="2" applyNumberFormat="1" applyFont="1"/>
    <xf numFmtId="164" fontId="0" fillId="0" borderId="0" xfId="1" applyNumberFormat="1" applyFont="1"/>
    <xf numFmtId="43" fontId="0" fillId="0" borderId="0" xfId="0" applyNumberFormat="1"/>
    <xf numFmtId="164" fontId="0" fillId="0" borderId="0" xfId="0" applyNumberFormat="1"/>
    <xf numFmtId="164" fontId="1" fillId="0" borderId="0" xfId="1" applyNumberFormat="1" applyFont="1"/>
    <xf numFmtId="164" fontId="0" fillId="0" borderId="0" xfId="0" applyNumberFormat="1" applyFont="1" applyAlignment="1">
      <alignment horizontal="center"/>
    </xf>
    <xf numFmtId="43" fontId="1" fillId="0" borderId="0" xfId="1" applyFont="1"/>
    <xf numFmtId="10" fontId="1" fillId="0" borderId="0" xfId="2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quotePrefix="1"/>
    <xf numFmtId="0" fontId="0" fillId="0" borderId="0" xfId="1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1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2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5" fontId="0" fillId="0" borderId="0" xfId="2" applyNumberFormat="1" applyFon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0" xfId="1" applyNumberFormat="1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5" xfId="0" applyBorder="1"/>
    <xf numFmtId="0" fontId="0" fillId="0" borderId="0" xfId="0" applyBorder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3" fontId="0" fillId="0" borderId="0" xfId="1" applyNumberFormat="1" applyFont="1" applyAlignment="1">
      <alignment horizontal="center" vertical="center"/>
    </xf>
    <xf numFmtId="43" fontId="0" fillId="0" borderId="0" xfId="1" applyNumberFormat="1" applyFont="1" applyAlignment="1"/>
    <xf numFmtId="166" fontId="0" fillId="0" borderId="0" xfId="1" applyNumberFormat="1" applyFont="1" applyAlignment="1"/>
    <xf numFmtId="2" fontId="0" fillId="0" borderId="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10" fontId="0" fillId="0" borderId="14" xfId="0" applyNumberForma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0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165" fontId="0" fillId="0" borderId="0" xfId="2" applyNumberFormat="1" applyFont="1" applyAlignment="1">
      <alignment horizontal="center"/>
    </xf>
    <xf numFmtId="10" fontId="0" fillId="0" borderId="0" xfId="2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b="1"/>
              <a:t>Occupation</a:t>
            </a:r>
            <a:r>
              <a:rPr lang="en-CA" b="1" baseline="0"/>
              <a:t>al Class Share</a:t>
            </a:r>
            <a:endParaRPr lang="en-CA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Profile!$C$5</c:f>
              <c:strCache>
                <c:ptCount val="1"/>
                <c:pt idx="0">
                  <c:v>Toronto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1">
                  <a:shade val="8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1">
                  <a:tint val="8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1">
                  <a:tint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Profile!$C$28:$C$31</c:f>
              <c:strCache>
                <c:ptCount val="4"/>
                <c:pt idx="0">
                  <c:v>Creative Class</c:v>
                </c:pt>
                <c:pt idx="1">
                  <c:v>Working Class</c:v>
                </c:pt>
                <c:pt idx="2">
                  <c:v>Service Class</c:v>
                </c:pt>
                <c:pt idx="3">
                  <c:v>Agricultural Class</c:v>
                </c:pt>
              </c:strCache>
            </c:strRef>
          </c:cat>
          <c:val>
            <c:numRef>
              <c:f>Profile!$D$28:$D$31</c:f>
              <c:numCache>
                <c:formatCode>0.00%</c:formatCode>
                <c:ptCount val="4"/>
                <c:pt idx="0">
                  <c:v>0.384624859297512</c:v>
                </c:pt>
                <c:pt idx="1">
                  <c:v>0.156052994041047</c:v>
                </c:pt>
                <c:pt idx="2">
                  <c:v>0.451957068209689</c:v>
                </c:pt>
                <c:pt idx="3">
                  <c:v>0.00736507845175118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56" dropStyle="combo" dx="22" fmlaLink="Lookup!$B$3" fmlaRange="Lookup!$C$6:$C$152" noThreeD="1" sel="131" val="9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1</xdr:row>
          <xdr:rowOff>12700</xdr:rowOff>
        </xdr:from>
        <xdr:to>
          <xdr:col>2</xdr:col>
          <xdr:colOff>3073400</xdr:colOff>
          <xdr:row>2</xdr:row>
          <xdr:rowOff>25400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33336</xdr:colOff>
      <xdr:row>31</xdr:row>
      <xdr:rowOff>179916</xdr:rowOff>
    </xdr:from>
    <xdr:to>
      <xdr:col>5</xdr:col>
      <xdr:colOff>10582</xdr:colOff>
      <xdr:row>46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PI_PowerPoint_Theme">
  <a:themeElements>
    <a:clrScheme name="MPI">
      <a:dk1>
        <a:srgbClr val="2E1A47"/>
      </a:dk1>
      <a:lt1>
        <a:sysClr val="window" lastClr="FFFFFF"/>
      </a:lt1>
      <a:dk2>
        <a:srgbClr val="2E1A47"/>
      </a:dk2>
      <a:lt2>
        <a:srgbClr val="FFFFFF"/>
      </a:lt2>
      <a:accent1>
        <a:srgbClr val="FF8200"/>
      </a:accent1>
      <a:accent2>
        <a:srgbClr val="05C3DE"/>
      </a:accent2>
      <a:accent3>
        <a:srgbClr val="564279"/>
      </a:accent3>
      <a:accent4>
        <a:srgbClr val="FFA449"/>
      </a:accent4>
      <a:accent5>
        <a:srgbClr val="927EAB"/>
      </a:accent5>
      <a:accent6>
        <a:srgbClr val="6BC6DE"/>
      </a:accent6>
      <a:hlink>
        <a:srgbClr val="FF8200"/>
      </a:hlink>
      <a:folHlink>
        <a:srgbClr val="FF8200"/>
      </a:folHlink>
    </a:clrScheme>
    <a:fontScheme name="MPI">
      <a:majorFont>
        <a:latin typeface="Book Antiqua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3:I31"/>
  <sheetViews>
    <sheetView tabSelected="1" workbookViewId="0">
      <selection activeCell="H24" sqref="H24"/>
    </sheetView>
  </sheetViews>
  <sheetFormatPr baseColWidth="10" defaultColWidth="8.7109375" defaultRowHeight="14" x14ac:dyDescent="0"/>
  <cols>
    <col min="3" max="3" width="59.42578125" customWidth="1"/>
    <col min="4" max="4" width="14" customWidth="1"/>
  </cols>
  <sheetData>
    <row r="3" spans="3:9">
      <c r="F3" s="34"/>
    </row>
    <row r="4" spans="3:9" ht="15" thickBot="1"/>
    <row r="5" spans="3:9" ht="15" thickBot="1">
      <c r="C5" s="51" t="str">
        <f>Lookup!D3</f>
        <v>Toronto</v>
      </c>
      <c r="D5" s="43" t="s">
        <v>378</v>
      </c>
      <c r="E5" s="42" t="s">
        <v>342</v>
      </c>
    </row>
    <row r="6" spans="3:9">
      <c r="C6" s="37" t="s">
        <v>376</v>
      </c>
      <c r="D6" s="52">
        <f>VLOOKUP(C5,'3T Data'!A1:'3T Data'!Y148,21,0)</f>
        <v>87.630583231810178</v>
      </c>
      <c r="E6" s="39">
        <f>VLOOKUP(C5,'3T Rankings'!A1:'3T Rankings'!AS148,38,0)</f>
        <v>1</v>
      </c>
      <c r="H6" s="34"/>
    </row>
    <row r="7" spans="3:9">
      <c r="C7" s="37" t="s">
        <v>336</v>
      </c>
      <c r="D7" s="52">
        <f>VLOOKUP(C5,'3T Data'!A1:'3T Data'!Y148,22,0)</f>
        <v>0.12435034255813771</v>
      </c>
      <c r="E7" s="39">
        <f>VLOOKUP(C5,'3T Rankings'!A1:'3T Rankings'!AS148,40,0)</f>
        <v>73</v>
      </c>
      <c r="I7" s="34"/>
    </row>
    <row r="8" spans="3:9">
      <c r="C8" s="37" t="s">
        <v>337</v>
      </c>
      <c r="D8" s="53">
        <f>VLOOKUP(C5,'3T Data'!A1:'3T Data'!Y148,24,0)</f>
        <v>44462</v>
      </c>
      <c r="E8" s="39">
        <f>VLOOKUP(C5,'3T Rankings'!A1:'3T Rankings'!AS148,44,0)</f>
        <v>19</v>
      </c>
      <c r="H8" s="48"/>
      <c r="I8" s="34"/>
    </row>
    <row r="9" spans="3:9" ht="15" thickBot="1">
      <c r="C9" s="40" t="s">
        <v>338</v>
      </c>
      <c r="D9" s="54">
        <f>VLOOKUP(C5,'3T Data'!A1:'3T Data'!Y148,23,0)</f>
        <v>9.1903247881100283E-2</v>
      </c>
      <c r="E9" s="41">
        <f>VLOOKUP(C5,'3T Rankings'!A1:'3T Rankings'!AS148,42,0)</f>
        <v>24</v>
      </c>
      <c r="H9" s="34"/>
    </row>
    <row r="10" spans="3:9" ht="15" thickBot="1">
      <c r="C10" s="49"/>
      <c r="D10" s="59"/>
      <c r="E10" s="39"/>
    </row>
    <row r="11" spans="3:9">
      <c r="C11" s="35" t="s">
        <v>374</v>
      </c>
      <c r="D11" s="55">
        <f>VLOOKUP(C5,'3T Data'!A1:'3T Data'!Z148,11,0)</f>
        <v>80.855700000268101</v>
      </c>
      <c r="E11" s="36">
        <f>VLOOKUP(C5,'3T Rankings'!A1:'3T Rankings'!AS148,18,0)</f>
        <v>7</v>
      </c>
      <c r="H11" s="34"/>
    </row>
    <row r="12" spans="3:9">
      <c r="C12" s="37" t="s">
        <v>357</v>
      </c>
      <c r="D12" s="56">
        <f>VLOOKUP(C5,'3T Data'!A1:'3T Data'!Z148,5,0)</f>
        <v>0.3846248592975125</v>
      </c>
      <c r="E12" s="39">
        <f>VLOOKUP(C5,'3T Rankings'!A1:'3T Rankings'!AS148,6,0)</f>
        <v>5</v>
      </c>
    </row>
    <row r="13" spans="3:9">
      <c r="C13" s="37" t="s">
        <v>356</v>
      </c>
      <c r="D13" s="56">
        <f>VLOOKUP(C5,'3T Data'!A1:'3T Data'!Z148,9,0)</f>
        <v>0.36779875538871359</v>
      </c>
      <c r="E13" s="39">
        <f>VLOOKUP(C5,'3T Rankings'!A1:'3T Rankings'!AS148,14,0)</f>
        <v>3</v>
      </c>
      <c r="F13" s="33"/>
      <c r="H13" s="34"/>
    </row>
    <row r="14" spans="3:9" ht="15" thickBot="1">
      <c r="C14" s="40" t="s">
        <v>373</v>
      </c>
      <c r="D14" s="57">
        <f>VLOOKUP(C5,'3T Data'!A1:'3T Data'!Z148,10,0)</f>
        <v>9.1000277158204543</v>
      </c>
      <c r="E14" s="41">
        <f>VLOOKUP(C5,'3T Rankings'!A1:'3T Rankings'!AS148,16,0)</f>
        <v>19</v>
      </c>
    </row>
    <row r="15" spans="3:9" ht="15" thickBot="1">
      <c r="C15" s="49"/>
      <c r="D15" s="50"/>
      <c r="E15" s="39"/>
    </row>
    <row r="16" spans="3:9">
      <c r="C16" s="35" t="s">
        <v>375</v>
      </c>
      <c r="D16" s="58">
        <f>VLOOKUP(C5,'3T Data'!A1:'3T Data'!Z148,16,0)</f>
        <v>84.66302267778299</v>
      </c>
      <c r="E16" s="36">
        <f>VLOOKUP(C5,'3T Rankings'!A1:'3T Rankings'!AS148,28,0)</f>
        <v>2</v>
      </c>
    </row>
    <row r="17" spans="3:9">
      <c r="C17" s="37" t="s">
        <v>367</v>
      </c>
      <c r="D17" s="52">
        <f>VLOOKUP(C5,'3T Data'!A1:'3T Data'!Z148,15,0)</f>
        <v>324.6969666666667</v>
      </c>
      <c r="E17" s="39">
        <f>VLOOKUP(C5,'3T Rankings'!A1:'3T Rankings'!AS148,26,0)</f>
        <v>3</v>
      </c>
    </row>
    <row r="18" spans="3:9">
      <c r="C18" s="37" t="s">
        <v>372</v>
      </c>
      <c r="D18" s="52">
        <f>VLOOKUP(C5,'3T Data'!A1:'3T Data'!Z148,14,0)</f>
        <v>2.1249980297557114</v>
      </c>
      <c r="E18" s="39">
        <f>VLOOKUP(C5,'3T Rankings'!A1:'3T Rankings'!AS148,24,0)</f>
        <v>7</v>
      </c>
      <c r="F18" s="33"/>
      <c r="G18" s="38"/>
      <c r="H18" s="48"/>
      <c r="I18" s="38"/>
    </row>
    <row r="19" spans="3:9">
      <c r="C19" s="37" t="s">
        <v>377</v>
      </c>
      <c r="D19" s="52">
        <f>VLOOKUP(C5,'3T Data'!A1:'3T Data'!Z148,12,0)</f>
        <v>1.5961509699708671</v>
      </c>
      <c r="E19" s="39">
        <f>VLOOKUP(C5,'3T Rankings'!A1:'3T Rankings'!AS148,20,0)</f>
        <v>10</v>
      </c>
      <c r="F19" s="33"/>
      <c r="G19" s="38"/>
      <c r="H19" s="48"/>
      <c r="I19" s="38"/>
    </row>
    <row r="20" spans="3:9" ht="15" thickBot="1">
      <c r="C20" s="40" t="s">
        <v>368</v>
      </c>
      <c r="D20" s="57">
        <f>VLOOKUP(C5,'3T Data'!A1:'3T Data'!Z148,13,0)</f>
        <v>1.6568313284303993</v>
      </c>
      <c r="E20" s="41">
        <f>VLOOKUP(C5,'3T Rankings'!A1:'3T Rankings'!AS148,22,0)</f>
        <v>2</v>
      </c>
    </row>
    <row r="21" spans="3:9" ht="15" thickBot="1">
      <c r="C21" s="49"/>
      <c r="D21" s="59"/>
      <c r="E21" s="39"/>
      <c r="F21" s="33"/>
    </row>
    <row r="22" spans="3:9">
      <c r="C22" s="35" t="s">
        <v>379</v>
      </c>
      <c r="D22" s="55">
        <f>VLOOKUP(C5,'3T Data'!A1:'3T Data'!Z148,20,0)</f>
        <v>97.373027017379442</v>
      </c>
      <c r="E22" s="36">
        <f>VLOOKUP(C5,'3T Rankings'!A1:'3T Rankings'!AS148,36,0)</f>
        <v>2</v>
      </c>
    </row>
    <row r="23" spans="3:9">
      <c r="C23" s="37" t="s">
        <v>371</v>
      </c>
      <c r="D23" s="52">
        <f>VLOOKUP(C5,'3T Data'!A1:'3T Data'!Z148,19,0)</f>
        <v>2.2282408097047348</v>
      </c>
      <c r="E23" s="39">
        <f>VLOOKUP(C5,'3T Rankings'!A1:'3T Rankings'!AS148,34,0)</f>
        <v>1</v>
      </c>
    </row>
    <row r="24" spans="3:9">
      <c r="C24" s="37" t="s">
        <v>370</v>
      </c>
      <c r="D24" s="52">
        <f>VLOOKUP(C5,'3T Data'!A1:'3T Data'!Z148,18,0)</f>
        <v>1.1986707651737487</v>
      </c>
      <c r="E24" s="39">
        <f>VLOOKUP(C5,'3T Rankings'!A1:'3T Rankings'!AS148,32,0)</f>
        <v>8</v>
      </c>
    </row>
    <row r="25" spans="3:9" ht="15" thickBot="1">
      <c r="C25" s="40" t="s">
        <v>369</v>
      </c>
      <c r="D25" s="57">
        <f>VLOOKUP(C5,'3T Data'!A1:'3T Data'!Z148,17,0)</f>
        <v>1.432181504159048</v>
      </c>
      <c r="E25" s="41">
        <f>VLOOKUP(C5,'3T Rankings'!A1:'3T Rankings'!AS148,30,0)</f>
        <v>4</v>
      </c>
    </row>
    <row r="26" spans="3:9" ht="15" thickBot="1">
      <c r="C26" s="49"/>
      <c r="D26" s="60"/>
      <c r="E26" s="39"/>
    </row>
    <row r="27" spans="3:9">
      <c r="C27" s="35" t="s">
        <v>380</v>
      </c>
      <c r="D27" s="44"/>
      <c r="E27" s="36"/>
    </row>
    <row r="28" spans="3:9">
      <c r="C28" s="37" t="s">
        <v>339</v>
      </c>
      <c r="D28" s="56">
        <f>VLOOKUP(C5,'3T Data'!A1:'3T Data'!Z148,5,0)</f>
        <v>0.3846248592975125</v>
      </c>
      <c r="E28" s="39">
        <f>VLOOKUP(C5,'3T Rankings'!A1:'3T Rankings'!AS148,6,0)</f>
        <v>5</v>
      </c>
    </row>
    <row r="29" spans="3:9">
      <c r="C29" s="37" t="s">
        <v>340</v>
      </c>
      <c r="D29" s="56">
        <f>VLOOKUP(C5,'3T Data'!A1:'3T Data'!Z148,7,0)</f>
        <v>0.15605299404104736</v>
      </c>
      <c r="E29" s="39">
        <f>VLOOKUP(C5,'3T Rankings'!A1:'3T Rankings'!AS148,10,0)</f>
        <v>128</v>
      </c>
    </row>
    <row r="30" spans="3:9">
      <c r="C30" s="37" t="s">
        <v>341</v>
      </c>
      <c r="D30" s="56">
        <f>VLOOKUP(C5,'3T Data'!A1:'3T Data'!Z148,6,0)</f>
        <v>0.45195706820968895</v>
      </c>
      <c r="E30" s="39">
        <f>VLOOKUP(C5,'3T Rankings'!A1:'3T Rankings'!AS148,8,0)</f>
        <v>121</v>
      </c>
    </row>
    <row r="31" spans="3:9" ht="15" thickBot="1">
      <c r="C31" s="40" t="s">
        <v>343</v>
      </c>
      <c r="D31" s="54">
        <f>VLOOKUP(C5,'3T Data'!A1:'3T Data'!Z148,8,0)</f>
        <v>7.3650784517511839E-3</v>
      </c>
      <c r="E31" s="41">
        <f>VLOOKUP(C5,'3T Rankings'!A1:'3T Rankings'!AS148,12,0)</f>
        <v>141</v>
      </c>
    </row>
  </sheetData>
  <pageMargins left="0.7" right="0.7" top="0.75" bottom="0.75" header="0.3" footer="0.3"/>
  <pageSetup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3" name="Drop Down 2">
              <controlPr defaultSize="0" autoLine="0" autoPict="0">
                <anchor moveWithCells="1">
                  <from>
                    <xdr:col>2</xdr:col>
                    <xdr:colOff>12700</xdr:colOff>
                    <xdr:row>1</xdr:row>
                    <xdr:rowOff>12700</xdr:rowOff>
                  </from>
                  <to>
                    <xdr:col>2</xdr:col>
                    <xdr:colOff>3073400</xdr:colOff>
                    <xdr:row>2</xdr:row>
                    <xdr:rowOff>25400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52"/>
  <sheetViews>
    <sheetView topLeftCell="A65" workbookViewId="0">
      <selection activeCell="C9" sqref="C9"/>
    </sheetView>
  </sheetViews>
  <sheetFormatPr baseColWidth="10" defaultColWidth="8.7109375" defaultRowHeight="14" x14ac:dyDescent="0"/>
  <sheetData>
    <row r="2" spans="2:4">
      <c r="B2" t="s">
        <v>334</v>
      </c>
      <c r="D2" t="s">
        <v>335</v>
      </c>
    </row>
    <row r="3" spans="2:4">
      <c r="B3">
        <v>131</v>
      </c>
      <c r="D3" t="str">
        <f>VLOOKUP(B3,B6:C152,2,0)</f>
        <v>Toronto</v>
      </c>
    </row>
    <row r="5" spans="2:4">
      <c r="B5" t="s">
        <v>333</v>
      </c>
      <c r="C5" t="s">
        <v>0</v>
      </c>
    </row>
    <row r="6" spans="2:4">
      <c r="B6">
        <v>1</v>
      </c>
      <c r="C6" t="s">
        <v>25</v>
      </c>
    </row>
    <row r="7" spans="2:4">
      <c r="B7">
        <v>2</v>
      </c>
      <c r="C7" t="s">
        <v>29</v>
      </c>
    </row>
    <row r="8" spans="2:4">
      <c r="B8">
        <v>3</v>
      </c>
      <c r="C8" t="s">
        <v>33</v>
      </c>
    </row>
    <row r="9" spans="2:4">
      <c r="B9">
        <v>4</v>
      </c>
      <c r="C9" t="s">
        <v>35</v>
      </c>
    </row>
    <row r="10" spans="2:4">
      <c r="B10">
        <v>5</v>
      </c>
      <c r="C10" t="s">
        <v>37</v>
      </c>
    </row>
    <row r="11" spans="2:4">
      <c r="B11">
        <v>6</v>
      </c>
      <c r="C11" t="s">
        <v>40</v>
      </c>
    </row>
    <row r="12" spans="2:4">
      <c r="B12">
        <v>7</v>
      </c>
      <c r="C12" t="s">
        <v>43</v>
      </c>
    </row>
    <row r="13" spans="2:4">
      <c r="B13">
        <v>8</v>
      </c>
      <c r="C13" t="s">
        <v>46</v>
      </c>
    </row>
    <row r="14" spans="2:4">
      <c r="B14">
        <v>9</v>
      </c>
      <c r="C14" t="s">
        <v>48</v>
      </c>
    </row>
    <row r="15" spans="2:4">
      <c r="B15">
        <v>10</v>
      </c>
      <c r="C15" t="s">
        <v>51</v>
      </c>
    </row>
    <row r="16" spans="2:4">
      <c r="B16">
        <v>11</v>
      </c>
      <c r="C16" t="s">
        <v>53</v>
      </c>
    </row>
    <row r="17" spans="2:3">
      <c r="B17">
        <v>12</v>
      </c>
      <c r="C17" t="s">
        <v>55</v>
      </c>
    </row>
    <row r="18" spans="2:3">
      <c r="B18">
        <v>13</v>
      </c>
      <c r="C18" t="s">
        <v>58</v>
      </c>
    </row>
    <row r="19" spans="2:3">
      <c r="B19">
        <v>14</v>
      </c>
      <c r="C19" t="s">
        <v>60</v>
      </c>
    </row>
    <row r="20" spans="2:3">
      <c r="B20">
        <v>15</v>
      </c>
      <c r="C20" t="s">
        <v>62</v>
      </c>
    </row>
    <row r="21" spans="2:3">
      <c r="B21">
        <v>16</v>
      </c>
      <c r="C21" t="s">
        <v>64</v>
      </c>
    </row>
    <row r="22" spans="2:3">
      <c r="B22">
        <v>17</v>
      </c>
      <c r="C22" t="s">
        <v>66</v>
      </c>
    </row>
    <row r="23" spans="2:3">
      <c r="B23">
        <v>18</v>
      </c>
      <c r="C23" t="s">
        <v>68</v>
      </c>
    </row>
    <row r="24" spans="2:3">
      <c r="B24">
        <v>19</v>
      </c>
      <c r="C24" t="s">
        <v>71</v>
      </c>
    </row>
    <row r="25" spans="2:3">
      <c r="B25">
        <v>20</v>
      </c>
      <c r="C25" t="s">
        <v>73</v>
      </c>
    </row>
    <row r="26" spans="2:3">
      <c r="B26">
        <v>21</v>
      </c>
      <c r="C26" t="s">
        <v>76</v>
      </c>
    </row>
    <row r="27" spans="2:3">
      <c r="B27">
        <v>22</v>
      </c>
      <c r="C27" t="s">
        <v>78</v>
      </c>
    </row>
    <row r="28" spans="2:3">
      <c r="B28">
        <v>23</v>
      </c>
      <c r="C28" t="s">
        <v>80</v>
      </c>
    </row>
    <row r="29" spans="2:3">
      <c r="B29">
        <v>24</v>
      </c>
      <c r="C29" t="s">
        <v>82</v>
      </c>
    </row>
    <row r="30" spans="2:3">
      <c r="B30">
        <v>25</v>
      </c>
      <c r="C30" t="s">
        <v>84</v>
      </c>
    </row>
    <row r="31" spans="2:3">
      <c r="B31">
        <v>26</v>
      </c>
      <c r="C31" t="s">
        <v>86</v>
      </c>
    </row>
    <row r="32" spans="2:3">
      <c r="B32">
        <v>27</v>
      </c>
      <c r="C32" t="s">
        <v>88</v>
      </c>
    </row>
    <row r="33" spans="2:3">
      <c r="B33">
        <v>28</v>
      </c>
      <c r="C33" t="s">
        <v>90</v>
      </c>
    </row>
    <row r="34" spans="2:3">
      <c r="B34">
        <v>29</v>
      </c>
      <c r="C34" t="s">
        <v>92</v>
      </c>
    </row>
    <row r="35" spans="2:3">
      <c r="B35">
        <v>30</v>
      </c>
      <c r="C35" t="s">
        <v>94</v>
      </c>
    </row>
    <row r="36" spans="2:3">
      <c r="B36">
        <v>31</v>
      </c>
      <c r="C36" t="s">
        <v>96</v>
      </c>
    </row>
    <row r="37" spans="2:3">
      <c r="B37">
        <v>32</v>
      </c>
      <c r="C37" t="s">
        <v>98</v>
      </c>
    </row>
    <row r="38" spans="2:3">
      <c r="B38">
        <v>33</v>
      </c>
      <c r="C38" t="s">
        <v>100</v>
      </c>
    </row>
    <row r="39" spans="2:3">
      <c r="B39">
        <v>34</v>
      </c>
      <c r="C39" t="s">
        <v>102</v>
      </c>
    </row>
    <row r="40" spans="2:3">
      <c r="B40">
        <v>35</v>
      </c>
      <c r="C40" t="s">
        <v>104</v>
      </c>
    </row>
    <row r="41" spans="2:3">
      <c r="B41">
        <v>36</v>
      </c>
      <c r="C41" t="s">
        <v>106</v>
      </c>
    </row>
    <row r="42" spans="2:3">
      <c r="B42">
        <v>37</v>
      </c>
      <c r="C42" t="s">
        <v>108</v>
      </c>
    </row>
    <row r="43" spans="2:3">
      <c r="B43">
        <v>38</v>
      </c>
      <c r="C43" t="s">
        <v>110</v>
      </c>
    </row>
    <row r="44" spans="2:3">
      <c r="B44">
        <v>39</v>
      </c>
      <c r="C44" t="s">
        <v>113</v>
      </c>
    </row>
    <row r="45" spans="2:3">
      <c r="B45">
        <v>40</v>
      </c>
      <c r="C45" t="s">
        <v>115</v>
      </c>
    </row>
    <row r="46" spans="2:3">
      <c r="B46">
        <v>41</v>
      </c>
      <c r="C46" t="s">
        <v>117</v>
      </c>
    </row>
    <row r="47" spans="2:3">
      <c r="B47">
        <v>42</v>
      </c>
      <c r="C47" t="s">
        <v>119</v>
      </c>
    </row>
    <row r="48" spans="2:3">
      <c r="B48">
        <v>43</v>
      </c>
      <c r="C48" t="s">
        <v>121</v>
      </c>
    </row>
    <row r="49" spans="2:3">
      <c r="B49">
        <v>44</v>
      </c>
      <c r="C49" t="s">
        <v>123</v>
      </c>
    </row>
    <row r="50" spans="2:3">
      <c r="B50">
        <v>45</v>
      </c>
      <c r="C50" t="s">
        <v>125</v>
      </c>
    </row>
    <row r="51" spans="2:3">
      <c r="B51">
        <v>46</v>
      </c>
      <c r="C51" t="s">
        <v>127</v>
      </c>
    </row>
    <row r="52" spans="2:3">
      <c r="B52">
        <v>47</v>
      </c>
      <c r="C52" t="s">
        <v>129</v>
      </c>
    </row>
    <row r="53" spans="2:3">
      <c r="B53">
        <v>48</v>
      </c>
      <c r="C53" t="s">
        <v>131</v>
      </c>
    </row>
    <row r="54" spans="2:3">
      <c r="B54">
        <v>49</v>
      </c>
      <c r="C54" t="s">
        <v>133</v>
      </c>
    </row>
    <row r="55" spans="2:3">
      <c r="B55">
        <v>50</v>
      </c>
      <c r="C55" t="s">
        <v>135</v>
      </c>
    </row>
    <row r="56" spans="2:3">
      <c r="B56">
        <v>51</v>
      </c>
      <c r="C56" t="s">
        <v>137</v>
      </c>
    </row>
    <row r="57" spans="2:3">
      <c r="B57">
        <v>52</v>
      </c>
      <c r="C57" t="s">
        <v>139</v>
      </c>
    </row>
    <row r="58" spans="2:3">
      <c r="B58">
        <v>53</v>
      </c>
      <c r="C58" t="s">
        <v>141</v>
      </c>
    </row>
    <row r="59" spans="2:3">
      <c r="B59">
        <v>54</v>
      </c>
      <c r="C59" t="s">
        <v>143</v>
      </c>
    </row>
    <row r="60" spans="2:3">
      <c r="B60">
        <v>55</v>
      </c>
      <c r="C60" t="s">
        <v>145</v>
      </c>
    </row>
    <row r="61" spans="2:3">
      <c r="B61">
        <v>56</v>
      </c>
      <c r="C61" t="s">
        <v>147</v>
      </c>
    </row>
    <row r="62" spans="2:3">
      <c r="B62">
        <v>57</v>
      </c>
      <c r="C62" t="s">
        <v>149</v>
      </c>
    </row>
    <row r="63" spans="2:3">
      <c r="B63">
        <v>58</v>
      </c>
      <c r="C63" t="s">
        <v>151</v>
      </c>
    </row>
    <row r="64" spans="2:3">
      <c r="B64">
        <v>59</v>
      </c>
      <c r="C64" t="s">
        <v>153</v>
      </c>
    </row>
    <row r="65" spans="2:3">
      <c r="B65">
        <v>60</v>
      </c>
      <c r="C65" t="s">
        <v>155</v>
      </c>
    </row>
    <row r="66" spans="2:3">
      <c r="B66">
        <v>61</v>
      </c>
      <c r="C66" t="s">
        <v>157</v>
      </c>
    </row>
    <row r="67" spans="2:3">
      <c r="B67">
        <v>62</v>
      </c>
      <c r="C67" t="s">
        <v>159</v>
      </c>
    </row>
    <row r="68" spans="2:3">
      <c r="B68">
        <v>63</v>
      </c>
      <c r="C68" t="s">
        <v>161</v>
      </c>
    </row>
    <row r="69" spans="2:3">
      <c r="B69">
        <v>64</v>
      </c>
      <c r="C69" t="s">
        <v>163</v>
      </c>
    </row>
    <row r="70" spans="2:3">
      <c r="B70">
        <v>65</v>
      </c>
      <c r="C70" t="s">
        <v>165</v>
      </c>
    </row>
    <row r="71" spans="2:3">
      <c r="B71">
        <v>66</v>
      </c>
      <c r="C71" t="s">
        <v>167</v>
      </c>
    </row>
    <row r="72" spans="2:3">
      <c r="B72">
        <v>67</v>
      </c>
      <c r="C72" t="s">
        <v>169</v>
      </c>
    </row>
    <row r="73" spans="2:3">
      <c r="B73">
        <v>68</v>
      </c>
      <c r="C73" t="s">
        <v>171</v>
      </c>
    </row>
    <row r="74" spans="2:3">
      <c r="B74">
        <v>69</v>
      </c>
      <c r="C74" t="s">
        <v>173</v>
      </c>
    </row>
    <row r="75" spans="2:3">
      <c r="B75">
        <v>70</v>
      </c>
      <c r="C75" t="s">
        <v>175</v>
      </c>
    </row>
    <row r="76" spans="2:3">
      <c r="B76">
        <v>71</v>
      </c>
      <c r="C76" t="s">
        <v>177</v>
      </c>
    </row>
    <row r="77" spans="2:3">
      <c r="B77">
        <v>72</v>
      </c>
      <c r="C77" t="s">
        <v>179</v>
      </c>
    </row>
    <row r="78" spans="2:3">
      <c r="B78">
        <v>73</v>
      </c>
      <c r="C78" t="s">
        <v>181</v>
      </c>
    </row>
    <row r="79" spans="2:3">
      <c r="B79">
        <v>74</v>
      </c>
      <c r="C79" t="s">
        <v>183</v>
      </c>
    </row>
    <row r="80" spans="2:3">
      <c r="B80">
        <v>75</v>
      </c>
      <c r="C80" t="s">
        <v>185</v>
      </c>
    </row>
    <row r="81" spans="2:3">
      <c r="B81">
        <v>76</v>
      </c>
      <c r="C81" t="s">
        <v>187</v>
      </c>
    </row>
    <row r="82" spans="2:3">
      <c r="B82">
        <v>77</v>
      </c>
      <c r="C82" t="s">
        <v>189</v>
      </c>
    </row>
    <row r="83" spans="2:3">
      <c r="B83">
        <v>78</v>
      </c>
      <c r="C83" t="s">
        <v>191</v>
      </c>
    </row>
    <row r="84" spans="2:3">
      <c r="B84">
        <v>79</v>
      </c>
      <c r="C84" t="s">
        <v>193</v>
      </c>
    </row>
    <row r="85" spans="2:3">
      <c r="B85">
        <v>80</v>
      </c>
      <c r="C85" t="s">
        <v>195</v>
      </c>
    </row>
    <row r="86" spans="2:3">
      <c r="B86">
        <v>81</v>
      </c>
      <c r="C86" t="s">
        <v>197</v>
      </c>
    </row>
    <row r="87" spans="2:3">
      <c r="B87">
        <v>82</v>
      </c>
      <c r="C87" t="s">
        <v>199</v>
      </c>
    </row>
    <row r="88" spans="2:3">
      <c r="B88">
        <v>83</v>
      </c>
      <c r="C88" t="s">
        <v>201</v>
      </c>
    </row>
    <row r="89" spans="2:3">
      <c r="B89">
        <v>84</v>
      </c>
      <c r="C89" t="s">
        <v>203</v>
      </c>
    </row>
    <row r="90" spans="2:3">
      <c r="B90">
        <v>85</v>
      </c>
      <c r="C90" t="s">
        <v>205</v>
      </c>
    </row>
    <row r="91" spans="2:3">
      <c r="B91">
        <v>86</v>
      </c>
      <c r="C91" t="s">
        <v>207</v>
      </c>
    </row>
    <row r="92" spans="2:3">
      <c r="B92">
        <v>87</v>
      </c>
      <c r="C92" t="s">
        <v>209</v>
      </c>
    </row>
    <row r="93" spans="2:3">
      <c r="B93">
        <v>88</v>
      </c>
      <c r="C93" t="s">
        <v>211</v>
      </c>
    </row>
    <row r="94" spans="2:3">
      <c r="B94">
        <v>89</v>
      </c>
      <c r="C94" t="s">
        <v>213</v>
      </c>
    </row>
    <row r="95" spans="2:3">
      <c r="B95">
        <v>90</v>
      </c>
      <c r="C95" t="s">
        <v>215</v>
      </c>
    </row>
    <row r="96" spans="2:3">
      <c r="B96">
        <v>91</v>
      </c>
      <c r="C96" t="s">
        <v>217</v>
      </c>
    </row>
    <row r="97" spans="2:3">
      <c r="B97">
        <v>92</v>
      </c>
      <c r="C97" t="s">
        <v>219</v>
      </c>
    </row>
    <row r="98" spans="2:3">
      <c r="B98">
        <v>93</v>
      </c>
      <c r="C98" t="s">
        <v>221</v>
      </c>
    </row>
    <row r="99" spans="2:3">
      <c r="B99">
        <v>94</v>
      </c>
      <c r="C99" t="s">
        <v>223</v>
      </c>
    </row>
    <row r="100" spans="2:3">
      <c r="B100">
        <v>95</v>
      </c>
      <c r="C100" t="s">
        <v>225</v>
      </c>
    </row>
    <row r="101" spans="2:3">
      <c r="B101">
        <v>96</v>
      </c>
      <c r="C101" t="s">
        <v>227</v>
      </c>
    </row>
    <row r="102" spans="2:3">
      <c r="B102">
        <v>97</v>
      </c>
      <c r="C102" t="s">
        <v>229</v>
      </c>
    </row>
    <row r="103" spans="2:3">
      <c r="B103">
        <v>98</v>
      </c>
      <c r="C103" t="s">
        <v>231</v>
      </c>
    </row>
    <row r="104" spans="2:3">
      <c r="B104">
        <v>99</v>
      </c>
      <c r="C104" t="s">
        <v>233</v>
      </c>
    </row>
    <row r="105" spans="2:3">
      <c r="B105">
        <v>100</v>
      </c>
      <c r="C105" t="s">
        <v>235</v>
      </c>
    </row>
    <row r="106" spans="2:3">
      <c r="B106">
        <v>101</v>
      </c>
      <c r="C106" t="s">
        <v>237</v>
      </c>
    </row>
    <row r="107" spans="2:3">
      <c r="B107">
        <v>102</v>
      </c>
      <c r="C107" t="s">
        <v>239</v>
      </c>
    </row>
    <row r="108" spans="2:3">
      <c r="B108">
        <v>103</v>
      </c>
      <c r="C108" t="s">
        <v>241</v>
      </c>
    </row>
    <row r="109" spans="2:3">
      <c r="B109">
        <v>104</v>
      </c>
      <c r="C109" t="s">
        <v>243</v>
      </c>
    </row>
    <row r="110" spans="2:3">
      <c r="B110">
        <v>105</v>
      </c>
      <c r="C110" t="s">
        <v>245</v>
      </c>
    </row>
    <row r="111" spans="2:3">
      <c r="B111">
        <v>106</v>
      </c>
      <c r="C111" t="s">
        <v>247</v>
      </c>
    </row>
    <row r="112" spans="2:3">
      <c r="B112">
        <v>107</v>
      </c>
      <c r="C112" t="s">
        <v>249</v>
      </c>
    </row>
    <row r="113" spans="2:3">
      <c r="B113">
        <v>108</v>
      </c>
      <c r="C113" t="s">
        <v>251</v>
      </c>
    </row>
    <row r="114" spans="2:3">
      <c r="B114">
        <v>109</v>
      </c>
      <c r="C114" t="s">
        <v>253</v>
      </c>
    </row>
    <row r="115" spans="2:3">
      <c r="B115">
        <v>110</v>
      </c>
      <c r="C115" t="s">
        <v>255</v>
      </c>
    </row>
    <row r="116" spans="2:3">
      <c r="B116">
        <v>111</v>
      </c>
      <c r="C116" t="s">
        <v>257</v>
      </c>
    </row>
    <row r="117" spans="2:3">
      <c r="B117">
        <v>112</v>
      </c>
      <c r="C117" t="s">
        <v>259</v>
      </c>
    </row>
    <row r="118" spans="2:3">
      <c r="B118">
        <v>113</v>
      </c>
      <c r="C118" t="s">
        <v>261</v>
      </c>
    </row>
    <row r="119" spans="2:3">
      <c r="B119">
        <v>114</v>
      </c>
      <c r="C119" t="s">
        <v>263</v>
      </c>
    </row>
    <row r="120" spans="2:3">
      <c r="B120">
        <v>115</v>
      </c>
      <c r="C120" t="s">
        <v>265</v>
      </c>
    </row>
    <row r="121" spans="2:3">
      <c r="B121">
        <v>116</v>
      </c>
      <c r="C121" t="s">
        <v>267</v>
      </c>
    </row>
    <row r="122" spans="2:3">
      <c r="B122">
        <v>117</v>
      </c>
      <c r="C122" t="s">
        <v>269</v>
      </c>
    </row>
    <row r="123" spans="2:3">
      <c r="B123">
        <v>118</v>
      </c>
      <c r="C123" t="s">
        <v>271</v>
      </c>
    </row>
    <row r="124" spans="2:3">
      <c r="B124">
        <v>119</v>
      </c>
      <c r="C124" t="s">
        <v>273</v>
      </c>
    </row>
    <row r="125" spans="2:3">
      <c r="B125">
        <v>120</v>
      </c>
      <c r="C125" t="s">
        <v>275</v>
      </c>
    </row>
    <row r="126" spans="2:3">
      <c r="B126">
        <v>121</v>
      </c>
      <c r="C126" t="s">
        <v>277</v>
      </c>
    </row>
    <row r="127" spans="2:3">
      <c r="B127">
        <v>122</v>
      </c>
      <c r="C127" t="s">
        <v>279</v>
      </c>
    </row>
    <row r="128" spans="2:3">
      <c r="B128">
        <v>123</v>
      </c>
      <c r="C128" t="s">
        <v>281</v>
      </c>
    </row>
    <row r="129" spans="2:3">
      <c r="B129">
        <v>124</v>
      </c>
      <c r="C129" t="s">
        <v>283</v>
      </c>
    </row>
    <row r="130" spans="2:3">
      <c r="B130">
        <v>125</v>
      </c>
      <c r="C130" t="s">
        <v>285</v>
      </c>
    </row>
    <row r="131" spans="2:3">
      <c r="B131">
        <v>126</v>
      </c>
      <c r="C131" t="s">
        <v>287</v>
      </c>
    </row>
    <row r="132" spans="2:3">
      <c r="B132">
        <v>127</v>
      </c>
      <c r="C132" t="s">
        <v>289</v>
      </c>
    </row>
    <row r="133" spans="2:3">
      <c r="B133">
        <v>128</v>
      </c>
      <c r="C133" t="s">
        <v>291</v>
      </c>
    </row>
    <row r="134" spans="2:3">
      <c r="B134">
        <v>129</v>
      </c>
      <c r="C134" t="s">
        <v>293</v>
      </c>
    </row>
    <row r="135" spans="2:3">
      <c r="B135">
        <v>130</v>
      </c>
      <c r="C135" t="s">
        <v>295</v>
      </c>
    </row>
    <row r="136" spans="2:3">
      <c r="B136">
        <v>131</v>
      </c>
      <c r="C136" t="s">
        <v>297</v>
      </c>
    </row>
    <row r="137" spans="2:3">
      <c r="B137">
        <v>132</v>
      </c>
      <c r="C137" t="s">
        <v>299</v>
      </c>
    </row>
    <row r="138" spans="2:3">
      <c r="B138">
        <v>133</v>
      </c>
      <c r="C138" t="s">
        <v>301</v>
      </c>
    </row>
    <row r="139" spans="2:3">
      <c r="B139">
        <v>134</v>
      </c>
      <c r="C139" t="s">
        <v>303</v>
      </c>
    </row>
    <row r="140" spans="2:3">
      <c r="B140">
        <v>135</v>
      </c>
      <c r="C140" t="s">
        <v>305</v>
      </c>
    </row>
    <row r="141" spans="2:3">
      <c r="B141">
        <v>136</v>
      </c>
      <c r="C141" t="s">
        <v>307</v>
      </c>
    </row>
    <row r="142" spans="2:3">
      <c r="B142">
        <v>137</v>
      </c>
      <c r="C142" t="s">
        <v>309</v>
      </c>
    </row>
    <row r="143" spans="2:3">
      <c r="B143">
        <v>138</v>
      </c>
      <c r="C143" t="s">
        <v>311</v>
      </c>
    </row>
    <row r="144" spans="2:3">
      <c r="B144">
        <v>139</v>
      </c>
      <c r="C144" t="s">
        <v>313</v>
      </c>
    </row>
    <row r="145" spans="2:3">
      <c r="B145">
        <v>140</v>
      </c>
      <c r="C145" t="s">
        <v>315</v>
      </c>
    </row>
    <row r="146" spans="2:3">
      <c r="B146">
        <v>141</v>
      </c>
      <c r="C146" t="s">
        <v>318</v>
      </c>
    </row>
    <row r="147" spans="2:3">
      <c r="B147">
        <v>142</v>
      </c>
      <c r="C147" t="s">
        <v>320</v>
      </c>
    </row>
    <row r="148" spans="2:3">
      <c r="B148">
        <v>143</v>
      </c>
      <c r="C148" t="s">
        <v>322</v>
      </c>
    </row>
    <row r="149" spans="2:3">
      <c r="B149">
        <v>144</v>
      </c>
      <c r="C149" t="s">
        <v>324</v>
      </c>
    </row>
    <row r="150" spans="2:3">
      <c r="B150">
        <v>145</v>
      </c>
      <c r="C150" t="s">
        <v>326</v>
      </c>
    </row>
    <row r="151" spans="2:3">
      <c r="B151">
        <v>146</v>
      </c>
      <c r="C151" t="s">
        <v>328</v>
      </c>
    </row>
    <row r="152" spans="2:3">
      <c r="B152">
        <v>147</v>
      </c>
      <c r="C152" t="s">
        <v>331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opLeftCell="I1" workbookViewId="0">
      <selection activeCell="L2" sqref="L2"/>
    </sheetView>
  </sheetViews>
  <sheetFormatPr baseColWidth="10" defaultColWidth="8.7109375" defaultRowHeight="14" x14ac:dyDescent="0"/>
  <cols>
    <col min="1" max="1" width="17.28515625" customWidth="1"/>
    <col min="13" max="13" width="10" customWidth="1"/>
    <col min="18" max="18" width="7.5703125" customWidth="1"/>
    <col min="19" max="19" width="10.7109375" customWidth="1"/>
    <col min="20" max="20" width="9.42578125" style="6" customWidth="1"/>
  </cols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t="s">
        <v>15</v>
      </c>
      <c r="Q1" s="2" t="s">
        <v>16</v>
      </c>
      <c r="R1" s="3" t="s">
        <v>17</v>
      </c>
      <c r="S1" s="3" t="s">
        <v>18</v>
      </c>
      <c r="T1" s="4" t="s">
        <v>19</v>
      </c>
      <c r="U1" s="5" t="s">
        <v>20</v>
      </c>
      <c r="V1" s="6" t="s">
        <v>21</v>
      </c>
      <c r="W1" s="6" t="s">
        <v>22</v>
      </c>
      <c r="X1" s="7" t="s">
        <v>23</v>
      </c>
      <c r="Y1" t="s">
        <v>24</v>
      </c>
    </row>
    <row r="2" spans="1:25">
      <c r="A2" t="s">
        <v>25</v>
      </c>
      <c r="B2" t="s">
        <v>26</v>
      </c>
      <c r="C2" t="s">
        <v>27</v>
      </c>
      <c r="D2" t="s">
        <v>28</v>
      </c>
      <c r="E2" s="61">
        <v>0.25040951283140206</v>
      </c>
      <c r="F2" s="61">
        <v>0.45279985439543774</v>
      </c>
      <c r="G2" s="61">
        <v>0.24861979008675605</v>
      </c>
      <c r="H2" s="62">
        <v>4.8170842686404175E-2</v>
      </c>
      <c r="I2" s="8">
        <v>0.17075237234523272</v>
      </c>
      <c r="J2" s="9">
        <v>4.2044947164756659</v>
      </c>
      <c r="K2" s="9">
        <v>43.420013897851476</v>
      </c>
      <c r="L2" s="10">
        <v>0.18502754580562997</v>
      </c>
      <c r="M2" s="10">
        <v>0.5372220189059187</v>
      </c>
      <c r="N2" s="10">
        <v>0.5405691252768946</v>
      </c>
      <c r="O2" s="10">
        <v>0</v>
      </c>
      <c r="P2" s="11">
        <v>14.735157584391839</v>
      </c>
      <c r="Q2" s="2">
        <v>0.69060953895004384</v>
      </c>
      <c r="R2" s="2">
        <v>0.60495730565113992</v>
      </c>
      <c r="S2" s="2">
        <v>1.1356225990498803</v>
      </c>
      <c r="T2" s="12">
        <v>48.621675232020642</v>
      </c>
      <c r="U2" s="13">
        <v>35.592282238087989</v>
      </c>
      <c r="V2" s="14">
        <v>5.7463307562959212E-2</v>
      </c>
      <c r="W2" s="15">
        <v>7.024902527983902E-2</v>
      </c>
      <c r="X2" s="7">
        <v>35602</v>
      </c>
      <c r="Y2" s="16">
        <v>170191</v>
      </c>
    </row>
    <row r="3" spans="1:25">
      <c r="A3" t="s">
        <v>29</v>
      </c>
      <c r="B3" t="s">
        <v>30</v>
      </c>
      <c r="C3" t="s">
        <v>31</v>
      </c>
      <c r="D3" t="s">
        <v>32</v>
      </c>
      <c r="E3" s="61">
        <v>0.26356976356976358</v>
      </c>
      <c r="F3" s="61">
        <v>0.45804195804195802</v>
      </c>
      <c r="G3" s="61">
        <v>0.26406926406926406</v>
      </c>
      <c r="H3" s="62">
        <v>1.431901431901432E-2</v>
      </c>
      <c r="I3" s="8">
        <v>0.13585746102449889</v>
      </c>
      <c r="J3" s="9">
        <v>2.5811209439528024</v>
      </c>
      <c r="K3" s="9">
        <v>38.564703906020455</v>
      </c>
      <c r="L3" s="10">
        <v>0</v>
      </c>
      <c r="M3" s="10">
        <v>0.22057918772415083</v>
      </c>
      <c r="N3" s="10">
        <v>6.0573020776546124E-2</v>
      </c>
      <c r="O3" s="10">
        <v>0.3576333333333333</v>
      </c>
      <c r="P3" s="11">
        <v>5.2539035540409662</v>
      </c>
      <c r="Q3" s="2">
        <v>0.42276056999332773</v>
      </c>
      <c r="R3" s="2" t="s">
        <v>366</v>
      </c>
      <c r="S3" s="2">
        <v>3.1734010445824579E-2</v>
      </c>
      <c r="T3" s="12">
        <v>14.76734466130959</v>
      </c>
      <c r="U3" s="13">
        <v>19.528650707123671</v>
      </c>
      <c r="V3" s="14">
        <v>0</v>
      </c>
      <c r="W3" s="15">
        <v>3.6216419784082347E-2</v>
      </c>
      <c r="X3" s="7">
        <v>33807</v>
      </c>
      <c r="Y3" s="16">
        <v>33018</v>
      </c>
    </row>
    <row r="4" spans="1:25">
      <c r="A4" t="s">
        <v>33</v>
      </c>
      <c r="B4" t="s">
        <v>30</v>
      </c>
      <c r="C4" t="s">
        <v>31</v>
      </c>
      <c r="D4" t="s">
        <v>34</v>
      </c>
      <c r="E4" s="61">
        <v>0.27671641791044777</v>
      </c>
      <c r="F4" s="61">
        <v>0.47134328358208955</v>
      </c>
      <c r="G4" s="61">
        <v>0.19641791044776119</v>
      </c>
      <c r="H4" s="62">
        <v>5.5522388059701493E-2</v>
      </c>
      <c r="I4" s="8">
        <v>0.14376996805111822</v>
      </c>
      <c r="J4" s="9">
        <v>1.0940919037199124</v>
      </c>
      <c r="K4" s="9">
        <v>37.887222696175051</v>
      </c>
      <c r="L4" s="10">
        <v>0</v>
      </c>
      <c r="M4" s="10">
        <v>0.22953119916624484</v>
      </c>
      <c r="N4" s="10">
        <v>0.23405500292568757</v>
      </c>
      <c r="O4" s="10">
        <v>1.1334666666666668</v>
      </c>
      <c r="P4" s="11">
        <v>6.1030615371445291</v>
      </c>
      <c r="Q4" s="2">
        <v>0.2038316812553784</v>
      </c>
      <c r="R4" s="2" t="s">
        <v>366</v>
      </c>
      <c r="S4" s="2">
        <v>2.0525868867136005E-2</v>
      </c>
      <c r="T4" s="12">
        <v>7.2528452484560493</v>
      </c>
      <c r="U4" s="13">
        <v>17.081043160591875</v>
      </c>
      <c r="V4" s="14">
        <v>0</v>
      </c>
      <c r="W4" s="15">
        <v>-5.0069864927806242E-3</v>
      </c>
      <c r="X4" s="7">
        <v>35741</v>
      </c>
      <c r="Y4" s="16">
        <v>17090</v>
      </c>
    </row>
    <row r="5" spans="1:25">
      <c r="A5" t="s">
        <v>35</v>
      </c>
      <c r="B5" t="s">
        <v>30</v>
      </c>
      <c r="C5" t="s">
        <v>31</v>
      </c>
      <c r="D5" t="s">
        <v>36</v>
      </c>
      <c r="E5" s="61">
        <v>0.24871089721553799</v>
      </c>
      <c r="F5" s="61">
        <v>0.4563423856995531</v>
      </c>
      <c r="G5" s="61">
        <v>0.28875902371949125</v>
      </c>
      <c r="H5" s="62">
        <v>6.1876933654176694E-3</v>
      </c>
      <c r="I5" s="8">
        <v>0.13023816701839011</v>
      </c>
      <c r="J5" s="9">
        <v>0</v>
      </c>
      <c r="K5" s="9">
        <v>32.499980535857731</v>
      </c>
      <c r="L5" s="10">
        <v>0</v>
      </c>
      <c r="M5" s="10">
        <v>0.27344217273081128</v>
      </c>
      <c r="N5" s="10">
        <v>0</v>
      </c>
      <c r="O5" s="10">
        <v>1.5385666666666669</v>
      </c>
      <c r="P5" s="11">
        <v>6.3816411485408908</v>
      </c>
      <c r="Q5" s="2">
        <v>0.31858817834022818</v>
      </c>
      <c r="R5" s="2" t="s">
        <v>366</v>
      </c>
      <c r="S5" s="2">
        <v>2.8490137812111051E-2</v>
      </c>
      <c r="T5" s="12">
        <v>11.244855964987281</v>
      </c>
      <c r="U5" s="13">
        <v>16.708825883128636</v>
      </c>
      <c r="V5" s="14">
        <v>0</v>
      </c>
      <c r="W5" s="15">
        <v>-2.9824088427579699E-2</v>
      </c>
      <c r="X5" s="7">
        <v>39879</v>
      </c>
      <c r="Y5" s="16">
        <v>28789</v>
      </c>
    </row>
    <row r="6" spans="1:25">
      <c r="A6" t="s">
        <v>37</v>
      </c>
      <c r="B6" t="s">
        <v>38</v>
      </c>
      <c r="C6" t="s">
        <v>27</v>
      </c>
      <c r="D6" t="s">
        <v>39</v>
      </c>
      <c r="E6" s="61">
        <v>0.28127479502777042</v>
      </c>
      <c r="F6" s="61">
        <v>0.49375826500925679</v>
      </c>
      <c r="G6" s="61">
        <v>0.21317111875165301</v>
      </c>
      <c r="H6" s="62">
        <v>1.1795821211319757E-2</v>
      </c>
      <c r="I6" s="8">
        <v>0.17451619273301738</v>
      </c>
      <c r="J6" s="9">
        <v>1.810076090235645</v>
      </c>
      <c r="K6" s="9">
        <v>42.299144492907701</v>
      </c>
      <c r="L6" s="10">
        <v>0.57983126432909082</v>
      </c>
      <c r="M6" s="10">
        <v>0.63235051954810617</v>
      </c>
      <c r="N6" s="10">
        <v>0.87694438354552873</v>
      </c>
      <c r="O6" s="10">
        <v>0</v>
      </c>
      <c r="P6" s="11">
        <v>19.593528757870228</v>
      </c>
      <c r="Q6" s="2">
        <v>0.82960427625420885</v>
      </c>
      <c r="R6" s="2">
        <v>0.63843960978858039</v>
      </c>
      <c r="S6" s="2">
        <v>0.58789666175035538</v>
      </c>
      <c r="T6" s="12">
        <v>43.182418346167054</v>
      </c>
      <c r="U6" s="13">
        <v>35.025030532314993</v>
      </c>
      <c r="V6" s="14">
        <v>4.1758797870181857E-2</v>
      </c>
      <c r="W6" s="15">
        <v>5.620661805818334E-2</v>
      </c>
      <c r="X6" s="7">
        <v>40537</v>
      </c>
      <c r="Y6" s="16">
        <v>187013</v>
      </c>
    </row>
    <row r="7" spans="1:25">
      <c r="A7" t="s">
        <v>40</v>
      </c>
      <c r="B7" t="s">
        <v>41</v>
      </c>
      <c r="C7" t="s">
        <v>31</v>
      </c>
      <c r="D7" t="s">
        <v>42</v>
      </c>
      <c r="E7" s="61">
        <v>0.25747046560111186</v>
      </c>
      <c r="F7" s="61">
        <v>0.50416956219596942</v>
      </c>
      <c r="G7" s="61">
        <v>0.19979152189020152</v>
      </c>
      <c r="H7" s="62">
        <v>3.8568450312717162E-2</v>
      </c>
      <c r="I7" s="8">
        <v>0.12470832253046409</v>
      </c>
      <c r="J7" s="9">
        <v>0.69979006298110558</v>
      </c>
      <c r="K7" s="9">
        <v>33.882888062929972</v>
      </c>
      <c r="L7" s="10">
        <v>0</v>
      </c>
      <c r="M7" s="10">
        <v>0.18577331631324634</v>
      </c>
      <c r="N7" s="10">
        <v>0.11946004061641381</v>
      </c>
      <c r="O7" s="10">
        <v>0</v>
      </c>
      <c r="P7" s="11">
        <v>4.6167241668717942</v>
      </c>
      <c r="Q7" s="2">
        <v>0.18642907549733781</v>
      </c>
      <c r="R7" s="2" t="s">
        <v>366</v>
      </c>
      <c r="S7" s="2">
        <v>6.8694518759864903E-2</v>
      </c>
      <c r="T7" s="12">
        <v>7.9027957756164193</v>
      </c>
      <c r="U7" s="13">
        <v>15.467469335139397</v>
      </c>
      <c r="V7" s="14">
        <v>0.21906349600715588</v>
      </c>
      <c r="W7" s="15">
        <v>-1.8237260306104498E-2</v>
      </c>
      <c r="X7" s="7">
        <v>32334</v>
      </c>
      <c r="Y7" s="16">
        <v>33484</v>
      </c>
    </row>
    <row r="8" spans="1:25">
      <c r="A8" t="s">
        <v>43</v>
      </c>
      <c r="B8" t="s">
        <v>44</v>
      </c>
      <c r="C8" t="s">
        <v>31</v>
      </c>
      <c r="D8" s="17" t="s">
        <v>45</v>
      </c>
      <c r="E8" s="61">
        <v>0.27877237851662406</v>
      </c>
      <c r="F8" s="61">
        <v>0.39769820971867009</v>
      </c>
      <c r="G8" s="61">
        <v>0.28260869565217389</v>
      </c>
      <c r="H8" s="62">
        <v>4.0920716112531973E-2</v>
      </c>
      <c r="I8" s="8">
        <v>0.14411529223378702</v>
      </c>
      <c r="J8" s="9">
        <v>0</v>
      </c>
      <c r="K8" s="9">
        <v>36.256140994901486</v>
      </c>
      <c r="L8" s="10">
        <v>0</v>
      </c>
      <c r="M8" s="10">
        <v>0</v>
      </c>
      <c r="N8" s="10">
        <v>0.18397571520559286</v>
      </c>
      <c r="O8" s="10">
        <v>0</v>
      </c>
      <c r="P8" s="11">
        <v>0.59940300914863742</v>
      </c>
      <c r="Q8" s="2">
        <v>0</v>
      </c>
      <c r="R8" s="2" t="s">
        <v>366</v>
      </c>
      <c r="S8" s="2">
        <v>3.5683558072608104E-2</v>
      </c>
      <c r="T8" s="12">
        <v>0.90720822696213987</v>
      </c>
      <c r="U8" s="13">
        <v>12.587584077004088</v>
      </c>
      <c r="V8" s="14">
        <v>2.1846417134826837</v>
      </c>
      <c r="W8" s="15">
        <v>3.4643570952698204E-2</v>
      </c>
      <c r="X8" s="7">
        <v>30109</v>
      </c>
      <c r="Y8" s="16">
        <v>10871</v>
      </c>
    </row>
    <row r="9" spans="1:25">
      <c r="A9" t="s">
        <v>46</v>
      </c>
      <c r="B9" t="s">
        <v>38</v>
      </c>
      <c r="C9" t="s">
        <v>31</v>
      </c>
      <c r="D9" t="s">
        <v>47</v>
      </c>
      <c r="E9" s="61">
        <v>0.25460158434296365</v>
      </c>
      <c r="F9" s="61">
        <v>0.50844594594594594</v>
      </c>
      <c r="G9" s="61">
        <v>0.22390493942218082</v>
      </c>
      <c r="H9" s="62">
        <v>1.3047530288909599E-2</v>
      </c>
      <c r="I9" s="8">
        <v>0.14208098411071246</v>
      </c>
      <c r="J9" s="9">
        <v>1.7753813782219883</v>
      </c>
      <c r="K9" s="9">
        <v>37.051204797483251</v>
      </c>
      <c r="L9" s="10">
        <v>0.16685676139530711</v>
      </c>
      <c r="M9" s="10">
        <v>0.39827876872074774</v>
      </c>
      <c r="N9" s="10">
        <v>1.2318997190404148</v>
      </c>
      <c r="O9" s="10">
        <v>11.011699999999999</v>
      </c>
      <c r="P9" s="11">
        <v>14.890906779682952</v>
      </c>
      <c r="Q9" s="2">
        <v>0.53512389520436321</v>
      </c>
      <c r="R9" s="2" t="s">
        <v>366</v>
      </c>
      <c r="S9" s="2">
        <v>0.33986586636388494</v>
      </c>
      <c r="T9" s="12">
        <v>26.311699168737622</v>
      </c>
      <c r="U9" s="13">
        <v>26.08460358196794</v>
      </c>
      <c r="V9" s="14">
        <v>0</v>
      </c>
      <c r="W9" s="15">
        <v>1.1167202080465045E-2</v>
      </c>
      <c r="X9" s="7">
        <v>35861</v>
      </c>
      <c r="Y9" s="16">
        <v>92540</v>
      </c>
    </row>
    <row r="10" spans="1:25">
      <c r="A10" t="s">
        <v>48</v>
      </c>
      <c r="B10" t="s">
        <v>49</v>
      </c>
      <c r="C10" t="s">
        <v>31</v>
      </c>
      <c r="D10" t="s">
        <v>50</v>
      </c>
      <c r="E10" s="61">
        <v>0.26172148355493352</v>
      </c>
      <c r="F10" s="61">
        <v>0.51347095871238624</v>
      </c>
      <c r="G10" s="61">
        <v>0.20958712386284115</v>
      </c>
      <c r="H10" s="62">
        <v>1.5220433869839048E-2</v>
      </c>
      <c r="I10" s="8">
        <v>0.1971577621874438</v>
      </c>
      <c r="J10" s="9">
        <v>6.0534124629080113</v>
      </c>
      <c r="K10" s="9">
        <v>49.884765368252737</v>
      </c>
      <c r="L10" s="10">
        <v>0</v>
      </c>
      <c r="M10" s="10">
        <v>0.12880014342486293</v>
      </c>
      <c r="N10" s="10">
        <v>0.15029401266227058</v>
      </c>
      <c r="O10" s="10">
        <v>0</v>
      </c>
      <c r="P10" s="11">
        <v>3.420683270234437</v>
      </c>
      <c r="Q10" s="2">
        <v>0.4784466671047734</v>
      </c>
      <c r="R10" s="2" t="s">
        <v>366</v>
      </c>
      <c r="S10" s="2">
        <v>0.58717447551679236</v>
      </c>
      <c r="T10" s="12">
        <v>30.727584700891615</v>
      </c>
      <c r="U10" s="13">
        <v>28.011011113126262</v>
      </c>
      <c r="V10" s="14">
        <v>0.11045121703193957</v>
      </c>
      <c r="W10" s="15">
        <v>0.10305454244031831</v>
      </c>
      <c r="X10" s="7">
        <v>38633</v>
      </c>
      <c r="Y10" s="16">
        <v>53229</v>
      </c>
    </row>
    <row r="11" spans="1:25">
      <c r="A11" t="s">
        <v>51</v>
      </c>
      <c r="B11" t="s">
        <v>38</v>
      </c>
      <c r="C11" t="s">
        <v>27</v>
      </c>
      <c r="D11" t="s">
        <v>52</v>
      </c>
      <c r="E11" s="61">
        <v>0.25848364414552127</v>
      </c>
      <c r="F11" s="61">
        <v>0.46530113115255273</v>
      </c>
      <c r="G11" s="61">
        <v>0.25825435646591255</v>
      </c>
      <c r="H11" s="62">
        <v>1.7960868236013453E-2</v>
      </c>
      <c r="I11" s="8">
        <v>0.14532053956334307</v>
      </c>
      <c r="J11" s="9">
        <v>2.3449353993287048</v>
      </c>
      <c r="K11" s="9">
        <v>38.623672614384972</v>
      </c>
      <c r="L11" s="10">
        <v>0.7655476329943407</v>
      </c>
      <c r="M11" s="10">
        <v>0.48357755202125469</v>
      </c>
      <c r="N11" s="10">
        <v>0.78228204957896974</v>
      </c>
      <c r="O11" s="10">
        <v>0</v>
      </c>
      <c r="P11" s="11">
        <v>16.651134276419981</v>
      </c>
      <c r="Q11" s="2">
        <v>0.71311384448019588</v>
      </c>
      <c r="R11" s="2">
        <v>0.53802626536366371</v>
      </c>
      <c r="S11" s="2">
        <v>0.54870868347454893</v>
      </c>
      <c r="T11" s="12">
        <v>37.601669443097137</v>
      </c>
      <c r="U11" s="13">
        <v>30.95882544463403</v>
      </c>
      <c r="V11" s="14">
        <v>0.15684039059471602</v>
      </c>
      <c r="W11" s="15">
        <v>8.7426870079530039E-2</v>
      </c>
      <c r="X11" s="7">
        <v>37402</v>
      </c>
      <c r="Y11" s="16">
        <v>135501</v>
      </c>
    </row>
    <row r="12" spans="1:25">
      <c r="A12" t="s">
        <v>53</v>
      </c>
      <c r="B12" t="s">
        <v>38</v>
      </c>
      <c r="C12" t="s">
        <v>31</v>
      </c>
      <c r="D12" t="s">
        <v>54</v>
      </c>
      <c r="E12" s="61">
        <v>0.27465362673186633</v>
      </c>
      <c r="F12" s="61">
        <v>0.50203748981255092</v>
      </c>
      <c r="G12" s="61">
        <v>0.19478402607986961</v>
      </c>
      <c r="H12" s="62">
        <v>2.8524857375713121E-2</v>
      </c>
      <c r="I12" s="8">
        <v>0.15229176934450467</v>
      </c>
      <c r="J12" s="9">
        <v>2.5934401220442407</v>
      </c>
      <c r="K12" s="9">
        <v>41.014746232775316</v>
      </c>
      <c r="L12" s="10">
        <v>1.1675689427032339</v>
      </c>
      <c r="M12" s="10">
        <v>0.44164446137760388</v>
      </c>
      <c r="N12" s="10">
        <v>0.71750717507175066</v>
      </c>
      <c r="O12" s="10">
        <v>1.6454333333333333</v>
      </c>
      <c r="P12" s="11">
        <v>17.282881772903508</v>
      </c>
      <c r="Q12" s="2">
        <v>0.55720265188138729</v>
      </c>
      <c r="R12" s="2" t="s">
        <v>366</v>
      </c>
      <c r="S12" s="2">
        <v>0.37755000060251248</v>
      </c>
      <c r="T12" s="12">
        <v>27.99886193820566</v>
      </c>
      <c r="U12" s="13">
        <v>28.765496647961495</v>
      </c>
      <c r="V12" s="14">
        <v>0.30000817134367619</v>
      </c>
      <c r="W12" s="15">
        <v>-1.623474841181809E-2</v>
      </c>
      <c r="X12" s="7">
        <v>36544</v>
      </c>
      <c r="Y12" s="16">
        <v>39024</v>
      </c>
    </row>
    <row r="13" spans="1:25">
      <c r="A13" t="s">
        <v>55</v>
      </c>
      <c r="B13" t="s">
        <v>56</v>
      </c>
      <c r="C13" t="s">
        <v>31</v>
      </c>
      <c r="D13" t="s">
        <v>57</v>
      </c>
      <c r="E13" s="61">
        <v>0.22290836653386453</v>
      </c>
      <c r="F13" s="61">
        <v>0.37669322709163344</v>
      </c>
      <c r="G13" s="61">
        <v>0.30079681274900399</v>
      </c>
      <c r="H13" s="62">
        <v>9.9601593625498003E-2</v>
      </c>
      <c r="I13" s="8">
        <v>0.12895662368112543</v>
      </c>
      <c r="J13" s="9">
        <v>0</v>
      </c>
      <c r="K13" s="9">
        <v>30.256953230886435</v>
      </c>
      <c r="L13" s="10">
        <v>0</v>
      </c>
      <c r="M13" s="10">
        <v>0</v>
      </c>
      <c r="N13" s="10">
        <v>8.5360648740930439E-2</v>
      </c>
      <c r="O13" s="10">
        <v>0</v>
      </c>
      <c r="P13" s="11">
        <v>0.27810969323324103</v>
      </c>
      <c r="Q13" s="2">
        <v>0.27070008796717449</v>
      </c>
      <c r="R13" s="2" t="s">
        <v>366</v>
      </c>
      <c r="S13" s="2">
        <v>0.73533843945256949</v>
      </c>
      <c r="T13" s="12">
        <v>27.634180733432906</v>
      </c>
      <c r="U13" s="13">
        <v>19.389747885850863</v>
      </c>
      <c r="V13" s="14">
        <v>6.8077577561076659</v>
      </c>
      <c r="W13" s="15">
        <v>4.3559593800106898E-2</v>
      </c>
      <c r="X13" s="7">
        <v>43867</v>
      </c>
      <c r="Y13" s="16">
        <v>23430</v>
      </c>
    </row>
    <row r="14" spans="1:25">
      <c r="A14" t="s">
        <v>58</v>
      </c>
      <c r="B14" t="s">
        <v>56</v>
      </c>
      <c r="C14" t="s">
        <v>27</v>
      </c>
      <c r="D14" t="s">
        <v>59</v>
      </c>
      <c r="E14" s="61">
        <v>0.38715968969555037</v>
      </c>
      <c r="F14" s="61">
        <v>0.4373865632318501</v>
      </c>
      <c r="G14" s="61">
        <v>0.16177546838407494</v>
      </c>
      <c r="H14" s="62">
        <v>1.367827868852459E-2</v>
      </c>
      <c r="I14" s="8">
        <v>0.34828945515979165</v>
      </c>
      <c r="J14" s="9">
        <v>9.0776902833386242</v>
      </c>
      <c r="K14" s="9">
        <v>79.22655118025942</v>
      </c>
      <c r="L14" s="10">
        <v>0.79323520877512332</v>
      </c>
      <c r="M14" s="10">
        <v>1.3505168440620696</v>
      </c>
      <c r="N14" s="10">
        <v>1.825756334790043</v>
      </c>
      <c r="O14" s="10">
        <v>168.98223333333331</v>
      </c>
      <c r="P14" s="11">
        <v>57.365758550057421</v>
      </c>
      <c r="Q14" s="2">
        <v>0.84535977499501802</v>
      </c>
      <c r="R14" s="2">
        <v>1.078114711707912</v>
      </c>
      <c r="S14" s="2">
        <v>1.2691322955187598</v>
      </c>
      <c r="T14" s="12">
        <v>65.374311858531698</v>
      </c>
      <c r="U14" s="13">
        <v>67.322207196282861</v>
      </c>
      <c r="V14" s="14">
        <v>8.4445892298116032</v>
      </c>
      <c r="W14" s="15">
        <v>0.12557004011822367</v>
      </c>
      <c r="X14" s="7">
        <v>56600</v>
      </c>
      <c r="Y14" s="16">
        <v>1214839</v>
      </c>
    </row>
    <row r="15" spans="1:25">
      <c r="A15" t="s">
        <v>60</v>
      </c>
      <c r="B15" t="s">
        <v>26</v>
      </c>
      <c r="C15" t="s">
        <v>31</v>
      </c>
      <c r="D15" t="s">
        <v>61</v>
      </c>
      <c r="E15" s="61">
        <v>0.25732407127755963</v>
      </c>
      <c r="F15" s="61">
        <v>0.48837209302325579</v>
      </c>
      <c r="G15" s="61">
        <v>0.19269102990033224</v>
      </c>
      <c r="H15" s="62">
        <v>6.161280579885231E-2</v>
      </c>
      <c r="I15" s="8">
        <v>0.12409848296443671</v>
      </c>
      <c r="J15" s="9">
        <v>1.3411567476948869</v>
      </c>
      <c r="K15" s="9">
        <v>34.888635392074193</v>
      </c>
      <c r="L15" s="10">
        <v>0</v>
      </c>
      <c r="M15" s="10">
        <v>0.18231115364264186</v>
      </c>
      <c r="N15" s="10">
        <v>0</v>
      </c>
      <c r="O15" s="10">
        <v>0</v>
      </c>
      <c r="P15" s="11">
        <v>4.1487307006702405</v>
      </c>
      <c r="Q15" s="2">
        <v>0.79593175186004517</v>
      </c>
      <c r="R15" s="2" t="s">
        <v>366</v>
      </c>
      <c r="S15" s="2">
        <v>0.4843046499313583</v>
      </c>
      <c r="T15" s="12">
        <v>38.596357061200678</v>
      </c>
      <c r="U15" s="13">
        <v>25.877907717981703</v>
      </c>
      <c r="V15" s="14">
        <v>1.0002082382172879</v>
      </c>
      <c r="W15" s="15">
        <v>4.0020745094649493E-2</v>
      </c>
      <c r="X15" s="7">
        <v>36937</v>
      </c>
      <c r="Y15" s="16">
        <v>36096</v>
      </c>
    </row>
    <row r="16" spans="1:25">
      <c r="A16" t="s">
        <v>62</v>
      </c>
      <c r="B16" t="s">
        <v>41</v>
      </c>
      <c r="C16" t="s">
        <v>31</v>
      </c>
      <c r="D16" t="s">
        <v>63</v>
      </c>
      <c r="E16" s="61">
        <v>0.29096477794793263</v>
      </c>
      <c r="F16" s="61">
        <v>0.52220520673813176</v>
      </c>
      <c r="G16" s="61">
        <v>0.17457886676875958</v>
      </c>
      <c r="H16" s="62">
        <v>1.2251148545176111E-2</v>
      </c>
      <c r="I16" s="8">
        <v>0.14786192684183411</v>
      </c>
      <c r="J16" s="9">
        <v>1.3540961408259986</v>
      </c>
      <c r="K16" s="9">
        <v>39.873592410784369</v>
      </c>
      <c r="L16" s="10">
        <v>0</v>
      </c>
      <c r="M16" s="10">
        <v>0.35284651625206614</v>
      </c>
      <c r="N16" s="10">
        <v>0.11209505660800359</v>
      </c>
      <c r="O16" s="10">
        <v>0</v>
      </c>
      <c r="P16" s="11">
        <v>8.3946996145201069</v>
      </c>
      <c r="Q16" s="2">
        <v>0.70759599975870802</v>
      </c>
      <c r="R16" s="2" t="s">
        <v>366</v>
      </c>
      <c r="S16" s="2">
        <v>9.8233065620287649E-2</v>
      </c>
      <c r="T16" s="12">
        <v>25.863932938853406</v>
      </c>
      <c r="U16" s="13">
        <v>24.710741654719296</v>
      </c>
      <c r="V16" s="14">
        <v>0</v>
      </c>
      <c r="W16" s="15">
        <v>-2.0136480590670098E-3</v>
      </c>
      <c r="X16" s="7">
        <v>28033</v>
      </c>
      <c r="Y16" s="16">
        <v>17842</v>
      </c>
    </row>
    <row r="17" spans="1:25">
      <c r="A17" t="s">
        <v>64</v>
      </c>
      <c r="B17" t="s">
        <v>56</v>
      </c>
      <c r="C17" t="s">
        <v>31</v>
      </c>
      <c r="D17" t="s">
        <v>65</v>
      </c>
      <c r="E17" s="61">
        <v>0.22696050372066401</v>
      </c>
      <c r="F17" s="61">
        <v>0.50114481969089864</v>
      </c>
      <c r="G17" s="61">
        <v>0.23526044647967945</v>
      </c>
      <c r="H17" s="62">
        <v>3.6634230108757868E-2</v>
      </c>
      <c r="I17" s="8">
        <v>0.17892298784018529</v>
      </c>
      <c r="J17" s="9">
        <v>8.8683930471798504</v>
      </c>
      <c r="K17" s="9">
        <v>50.053646150461226</v>
      </c>
      <c r="L17" s="10">
        <v>0</v>
      </c>
      <c r="M17" s="10">
        <v>0.25706357485945636</v>
      </c>
      <c r="N17" s="10">
        <v>0</v>
      </c>
      <c r="O17" s="10">
        <v>0</v>
      </c>
      <c r="P17" s="11">
        <v>5.8498206156599188</v>
      </c>
      <c r="Q17" s="2">
        <v>0.44444676182444559</v>
      </c>
      <c r="R17" s="2" t="s">
        <v>366</v>
      </c>
      <c r="S17" s="2">
        <v>0.25390092047380647</v>
      </c>
      <c r="T17" s="12">
        <v>21.131779546616343</v>
      </c>
      <c r="U17" s="13">
        <v>25.678415437579162</v>
      </c>
      <c r="V17" s="14">
        <v>3.1434303277306688</v>
      </c>
      <c r="W17" s="15">
        <v>0.10595009596928982</v>
      </c>
      <c r="X17" s="7">
        <v>44125</v>
      </c>
      <c r="Y17" s="16">
        <v>17286</v>
      </c>
    </row>
    <row r="18" spans="1:25">
      <c r="A18" t="s">
        <v>66</v>
      </c>
      <c r="B18" t="s">
        <v>56</v>
      </c>
      <c r="C18" t="s">
        <v>31</v>
      </c>
      <c r="D18" t="s">
        <v>67</v>
      </c>
      <c r="E18" s="61">
        <v>0.37861072902338377</v>
      </c>
      <c r="F18" s="61">
        <v>0.48865199449793673</v>
      </c>
      <c r="G18" s="61">
        <v>0.11416781292984869</v>
      </c>
      <c r="H18" s="62">
        <v>1.8569463548830812E-2</v>
      </c>
      <c r="I18" s="8">
        <v>0.3975356679636835</v>
      </c>
      <c r="J18" s="9">
        <v>14.792899408284024</v>
      </c>
      <c r="K18" s="9">
        <v>92.638551371962762</v>
      </c>
      <c r="L18" s="10">
        <v>0</v>
      </c>
      <c r="M18" s="10">
        <v>0.57403954740793128</v>
      </c>
      <c r="N18" s="10">
        <v>0.65104166666666663</v>
      </c>
      <c r="O18" s="10">
        <v>0</v>
      </c>
      <c r="P18" s="11">
        <v>15.184156436448312</v>
      </c>
      <c r="Q18" s="2">
        <v>1.2365735550538814</v>
      </c>
      <c r="R18" s="2" t="s">
        <v>366</v>
      </c>
      <c r="S18" s="2">
        <v>0.80842075083211784</v>
      </c>
      <c r="T18" s="12">
        <v>61.387617903581983</v>
      </c>
      <c r="U18" s="13">
        <v>56.403441903997681</v>
      </c>
      <c r="V18" s="14">
        <v>1.7279344979169093</v>
      </c>
      <c r="W18" s="15">
        <v>2.0682780961873908E-2</v>
      </c>
      <c r="X18" s="7">
        <v>60104</v>
      </c>
      <c r="Y18" s="16">
        <v>12288</v>
      </c>
    </row>
    <row r="19" spans="1:25">
      <c r="A19" t="s">
        <v>68</v>
      </c>
      <c r="B19" t="s">
        <v>69</v>
      </c>
      <c r="C19" t="s">
        <v>31</v>
      </c>
      <c r="D19" t="s">
        <v>70</v>
      </c>
      <c r="E19" s="61">
        <v>0.28672985781990523</v>
      </c>
      <c r="F19" s="61">
        <v>0.51575509158447552</v>
      </c>
      <c r="G19" s="61">
        <v>0.17228128602536186</v>
      </c>
      <c r="H19" s="62">
        <v>2.5233764570257462E-2</v>
      </c>
      <c r="I19" s="8">
        <v>0.17162023665331222</v>
      </c>
      <c r="J19" s="9">
        <v>3.237198351971748</v>
      </c>
      <c r="K19" s="9">
        <v>44.871061051837678</v>
      </c>
      <c r="L19" s="10">
        <v>0</v>
      </c>
      <c r="M19" s="10">
        <v>0.35785282924100725</v>
      </c>
      <c r="N19" s="10">
        <v>0.11808815280606973</v>
      </c>
      <c r="O19" s="10">
        <v>1.1971000000000001</v>
      </c>
      <c r="P19" s="11">
        <v>8.6519434093781538</v>
      </c>
      <c r="Q19" s="2">
        <v>0.35683508713008005</v>
      </c>
      <c r="R19" s="2" t="s">
        <v>366</v>
      </c>
      <c r="S19" s="2">
        <v>8.6810558842583818E-2</v>
      </c>
      <c r="T19" s="12">
        <v>13.990580004964739</v>
      </c>
      <c r="U19" s="13">
        <v>22.504528155393526</v>
      </c>
      <c r="V19" s="14">
        <v>1.0721551289685269</v>
      </c>
      <c r="W19" s="15">
        <v>-4.0678574125821314E-2</v>
      </c>
      <c r="X19" s="7">
        <v>31157</v>
      </c>
      <c r="Y19" s="16">
        <v>101619</v>
      </c>
    </row>
    <row r="20" spans="1:25">
      <c r="A20" t="s">
        <v>71</v>
      </c>
      <c r="B20" t="s">
        <v>38</v>
      </c>
      <c r="C20" t="s">
        <v>31</v>
      </c>
      <c r="D20" t="s">
        <v>72</v>
      </c>
      <c r="E20" s="61">
        <v>0.32528612303290416</v>
      </c>
      <c r="F20" s="61">
        <v>0.39645922746781115</v>
      </c>
      <c r="G20" s="61">
        <v>0.23605150214592274</v>
      </c>
      <c r="H20" s="62">
        <v>4.2203147353361947E-2</v>
      </c>
      <c r="I20" s="8">
        <v>0.23747276688453159</v>
      </c>
      <c r="J20" s="9">
        <v>7.2565543071161054</v>
      </c>
      <c r="K20" s="9">
        <v>60.854581841978494</v>
      </c>
      <c r="L20" s="10">
        <v>0.96115777225736465</v>
      </c>
      <c r="M20" s="10">
        <v>0.74931530770103238</v>
      </c>
      <c r="N20" s="10">
        <v>3.8212265387929412</v>
      </c>
      <c r="O20" s="10">
        <v>0</v>
      </c>
      <c r="P20" s="11">
        <v>33.390978946067015</v>
      </c>
      <c r="Q20" s="2">
        <v>0.92421570004924136</v>
      </c>
      <c r="R20" s="2" t="s">
        <v>366</v>
      </c>
      <c r="S20" s="2">
        <v>0.54756086307601126</v>
      </c>
      <c r="T20" s="12">
        <v>44.440802073158338</v>
      </c>
      <c r="U20" s="13">
        <v>46.228787620401285</v>
      </c>
      <c r="V20" s="14">
        <v>0</v>
      </c>
      <c r="W20" s="15">
        <v>2.47226381051096E-2</v>
      </c>
      <c r="X20" s="7">
        <v>44256</v>
      </c>
      <c r="Y20" s="16">
        <v>26693</v>
      </c>
    </row>
    <row r="21" spans="1:25">
      <c r="A21" t="s">
        <v>73</v>
      </c>
      <c r="B21" t="s">
        <v>74</v>
      </c>
      <c r="C21" t="s">
        <v>31</v>
      </c>
      <c r="D21" t="s">
        <v>75</v>
      </c>
      <c r="E21" s="61">
        <v>0.34654731457800514</v>
      </c>
      <c r="F21" s="61">
        <v>0.50090266285542351</v>
      </c>
      <c r="G21" s="61">
        <v>0.13269143974725439</v>
      </c>
      <c r="H21" s="62">
        <v>1.9858582819316985E-2</v>
      </c>
      <c r="I21" s="8">
        <v>0.29112476775761043</v>
      </c>
      <c r="J21" s="9">
        <v>10.570421864584326</v>
      </c>
      <c r="K21" s="9">
        <v>73.106478303779383</v>
      </c>
      <c r="L21" s="10">
        <v>0</v>
      </c>
      <c r="M21" s="10">
        <v>1.2809951752564885</v>
      </c>
      <c r="N21" s="10">
        <v>0.34115403104501685</v>
      </c>
      <c r="O21" s="10">
        <v>0</v>
      </c>
      <c r="P21" s="11">
        <v>30.262232977418069</v>
      </c>
      <c r="Q21" s="2">
        <v>0.99942032778135037</v>
      </c>
      <c r="R21" s="2" t="s">
        <v>366</v>
      </c>
      <c r="S21" s="2">
        <v>0.38432555341287877</v>
      </c>
      <c r="T21" s="12">
        <v>42.774189563964796</v>
      </c>
      <c r="U21" s="13">
        <v>48.714300281720746</v>
      </c>
      <c r="V21" s="14">
        <v>0</v>
      </c>
      <c r="W21" s="15">
        <v>8.7012220817530558E-2</v>
      </c>
      <c r="X21" s="7">
        <v>36955</v>
      </c>
      <c r="Y21" s="16">
        <v>64487</v>
      </c>
    </row>
    <row r="22" spans="1:25">
      <c r="A22" t="s">
        <v>76</v>
      </c>
      <c r="B22" t="s">
        <v>38</v>
      </c>
      <c r="C22" t="s">
        <v>31</v>
      </c>
      <c r="D22" t="s">
        <v>77</v>
      </c>
      <c r="E22" s="61">
        <v>0.24471811713191025</v>
      </c>
      <c r="F22" s="61">
        <v>0.48390804597701148</v>
      </c>
      <c r="G22" s="61">
        <v>0.2413793103448276</v>
      </c>
      <c r="H22" s="62">
        <v>2.9994526546250684E-2</v>
      </c>
      <c r="I22" s="8">
        <v>0.11979022909191278</v>
      </c>
      <c r="J22" s="9">
        <v>1.7769353787833915</v>
      </c>
      <c r="K22" s="9">
        <v>34.182764111082228</v>
      </c>
      <c r="L22" s="10">
        <v>8.758594119753664E-2</v>
      </c>
      <c r="M22" s="10">
        <v>0.23391095814499122</v>
      </c>
      <c r="N22" s="10">
        <v>1.0569300984866683</v>
      </c>
      <c r="O22" s="10">
        <v>0</v>
      </c>
      <c r="P22" s="11">
        <v>9.1209261853730919</v>
      </c>
      <c r="Q22" s="2">
        <v>0.41167799240745973</v>
      </c>
      <c r="R22" s="2" t="s">
        <v>366</v>
      </c>
      <c r="S22" s="2">
        <v>0.41300747024090489</v>
      </c>
      <c r="T22" s="12">
        <v>24.094755557193587</v>
      </c>
      <c r="U22" s="13">
        <v>22.466148617882968</v>
      </c>
      <c r="V22" s="14">
        <v>0.22459461557205918</v>
      </c>
      <c r="W22" s="15">
        <v>-4.1569588079823923E-2</v>
      </c>
      <c r="X22" s="7">
        <v>33931</v>
      </c>
      <c r="Y22" s="16">
        <v>104075</v>
      </c>
    </row>
    <row r="23" spans="1:25">
      <c r="A23" t="s">
        <v>78</v>
      </c>
      <c r="B23" t="s">
        <v>26</v>
      </c>
      <c r="C23" t="s">
        <v>31</v>
      </c>
      <c r="D23" t="s">
        <v>79</v>
      </c>
      <c r="E23" s="61">
        <v>0.2425350761482192</v>
      </c>
      <c r="F23" s="61">
        <v>0.50143902146540353</v>
      </c>
      <c r="G23" s="61">
        <v>0.22053003957309031</v>
      </c>
      <c r="H23" s="62">
        <v>3.5495862813286962E-2</v>
      </c>
      <c r="I23" s="8">
        <v>0.13066465256797583</v>
      </c>
      <c r="J23" s="9">
        <v>3.0114297447128875</v>
      </c>
      <c r="K23" s="9">
        <v>37.07395925689935</v>
      </c>
      <c r="L23" s="10">
        <v>0.12342199909432881</v>
      </c>
      <c r="M23" s="10">
        <v>0.34482941010370427</v>
      </c>
      <c r="N23" s="10">
        <v>0.58499805000649996</v>
      </c>
      <c r="O23" s="10">
        <v>0</v>
      </c>
      <c r="P23" s="11">
        <v>10.252460394371134</v>
      </c>
      <c r="Q23" s="2">
        <v>0.48018120829364203</v>
      </c>
      <c r="R23" s="2" t="s">
        <v>366</v>
      </c>
      <c r="S23" s="2">
        <v>0.61465956896767249</v>
      </c>
      <c r="T23" s="12">
        <v>31.483636218584827</v>
      </c>
      <c r="U23" s="13">
        <v>26.270018623285107</v>
      </c>
      <c r="V23" s="14">
        <v>0.22707097039380289</v>
      </c>
      <c r="W23" s="15">
        <v>0.11935972836961135</v>
      </c>
      <c r="X23" s="7">
        <v>34787</v>
      </c>
      <c r="Y23" s="16">
        <v>92308</v>
      </c>
    </row>
    <row r="24" spans="1:25">
      <c r="A24" t="s">
        <v>80</v>
      </c>
      <c r="B24" t="s">
        <v>38</v>
      </c>
      <c r="C24" t="s">
        <v>31</v>
      </c>
      <c r="D24" t="s">
        <v>81</v>
      </c>
      <c r="E24" s="61">
        <v>0.29365577889447236</v>
      </c>
      <c r="F24" s="61">
        <v>0.4645100502512563</v>
      </c>
      <c r="G24" s="61">
        <v>0.21670854271356785</v>
      </c>
      <c r="H24" s="62">
        <v>2.5125628140703519E-2</v>
      </c>
      <c r="I24" s="8">
        <v>0.19585898153329603</v>
      </c>
      <c r="J24" s="9">
        <v>7.1498212544686384</v>
      </c>
      <c r="K24" s="9">
        <v>54.23072362854893</v>
      </c>
      <c r="L24" s="10">
        <v>0</v>
      </c>
      <c r="M24" s="10">
        <v>0.56092122835763181</v>
      </c>
      <c r="N24" s="10">
        <v>0.75598034451104268</v>
      </c>
      <c r="O24" s="10">
        <v>5.4869999999999992</v>
      </c>
      <c r="P24" s="11">
        <v>15.794941166306476</v>
      </c>
      <c r="Q24" s="2">
        <v>1.2222980832539085</v>
      </c>
      <c r="R24" s="2" t="s">
        <v>366</v>
      </c>
      <c r="S24" s="2">
        <v>0.60317610904548558</v>
      </c>
      <c r="T24" s="12">
        <v>55.698129170394431</v>
      </c>
      <c r="U24" s="13">
        <v>41.907931321749942</v>
      </c>
      <c r="V24" s="14">
        <v>0</v>
      </c>
      <c r="W24" s="15">
        <v>1.6968698517298188E-2</v>
      </c>
      <c r="X24" s="7">
        <v>39003</v>
      </c>
      <c r="Y24" s="16">
        <v>18519</v>
      </c>
    </row>
    <row r="25" spans="1:25">
      <c r="A25" t="s">
        <v>82</v>
      </c>
      <c r="B25" t="s">
        <v>56</v>
      </c>
      <c r="C25" t="s">
        <v>31</v>
      </c>
      <c r="D25" t="s">
        <v>83</v>
      </c>
      <c r="E25" s="61">
        <v>0.27224642190416926</v>
      </c>
      <c r="F25" s="61">
        <v>0.43839452395768513</v>
      </c>
      <c r="G25" s="61">
        <v>0.20784069695084006</v>
      </c>
      <c r="H25" s="62">
        <v>8.1518357187305532E-2</v>
      </c>
      <c r="I25" s="8">
        <v>0.17703656189865299</v>
      </c>
      <c r="J25" s="9">
        <v>1.8832391713747645</v>
      </c>
      <c r="K25" s="9">
        <v>41.910811484288487</v>
      </c>
      <c r="L25" s="10">
        <v>0</v>
      </c>
      <c r="M25" s="10">
        <v>0.10726477377725056</v>
      </c>
      <c r="N25" s="10">
        <v>0</v>
      </c>
      <c r="O25" s="10">
        <v>0</v>
      </c>
      <c r="P25" s="11">
        <v>2.4409513690118017</v>
      </c>
      <c r="Q25" s="2">
        <v>0.15174337229215834</v>
      </c>
      <c r="R25" s="2" t="s">
        <v>366</v>
      </c>
      <c r="S25" s="2">
        <v>0.23205310217957312</v>
      </c>
      <c r="T25" s="12">
        <v>10.910572568959543</v>
      </c>
      <c r="U25" s="13">
        <v>18.42077847408661</v>
      </c>
      <c r="V25" s="14">
        <v>13.729566499752835</v>
      </c>
      <c r="W25" s="15">
        <v>0.15411558669001751</v>
      </c>
      <c r="X25" s="7">
        <v>55442</v>
      </c>
      <c r="Y25" s="16">
        <v>13839</v>
      </c>
    </row>
    <row r="26" spans="1:25">
      <c r="A26" t="s">
        <v>84</v>
      </c>
      <c r="B26" t="s">
        <v>38</v>
      </c>
      <c r="C26" t="s">
        <v>31</v>
      </c>
      <c r="D26" t="s">
        <v>85</v>
      </c>
      <c r="E26" s="61">
        <v>0.29118663594470046</v>
      </c>
      <c r="F26" s="61">
        <v>0.50374423963133641</v>
      </c>
      <c r="G26" s="61">
        <v>0.17396313364055299</v>
      </c>
      <c r="H26" s="62">
        <v>3.1105990783410139E-2</v>
      </c>
      <c r="I26" s="8">
        <v>0.23402061855670103</v>
      </c>
      <c r="J26" s="9">
        <v>2.8284098051539912</v>
      </c>
      <c r="K26" s="9">
        <v>50.312284747003801</v>
      </c>
      <c r="L26" s="10">
        <v>1.2704632723840015</v>
      </c>
      <c r="M26" s="10">
        <v>0.41126744463181558</v>
      </c>
      <c r="N26" s="10">
        <v>0.62366820851307103</v>
      </c>
      <c r="O26" s="10">
        <v>0</v>
      </c>
      <c r="P26" s="11">
        <v>16.532111598843656</v>
      </c>
      <c r="Q26" s="2">
        <v>0.98115192526255002</v>
      </c>
      <c r="R26" s="2" t="s">
        <v>366</v>
      </c>
      <c r="S26" s="2">
        <v>0.51269735923981663</v>
      </c>
      <c r="T26" s="12">
        <v>45.43461076154373</v>
      </c>
      <c r="U26" s="13">
        <v>37.426335702463724</v>
      </c>
      <c r="V26" s="14">
        <v>0</v>
      </c>
      <c r="W26" s="15">
        <v>0.11283979178716021</v>
      </c>
      <c r="X26" s="7">
        <v>39701</v>
      </c>
      <c r="Y26" s="16">
        <v>19241</v>
      </c>
    </row>
    <row r="27" spans="1:25">
      <c r="A27" t="s">
        <v>86</v>
      </c>
      <c r="B27" t="s">
        <v>44</v>
      </c>
      <c r="C27" t="s">
        <v>31</v>
      </c>
      <c r="D27" s="17" t="s">
        <v>87</v>
      </c>
      <c r="E27" s="61">
        <v>0.31236154186973858</v>
      </c>
      <c r="F27" s="61">
        <v>0.47363757199822776</v>
      </c>
      <c r="G27" s="61">
        <v>0.20469649977846699</v>
      </c>
      <c r="H27" s="62">
        <v>9.3043863535666807E-3</v>
      </c>
      <c r="I27" s="8">
        <v>0.16247518199867636</v>
      </c>
      <c r="J27" s="9">
        <v>3.9621395553598941</v>
      </c>
      <c r="K27" s="9">
        <v>47.351812761321632</v>
      </c>
      <c r="L27" s="10">
        <v>0</v>
      </c>
      <c r="M27" s="10">
        <v>0.34567261013298117</v>
      </c>
      <c r="N27" s="10">
        <v>0</v>
      </c>
      <c r="O27" s="10">
        <v>0</v>
      </c>
      <c r="P27" s="11">
        <v>7.8662360551487547</v>
      </c>
      <c r="Q27" s="2">
        <v>0.60375915471584285</v>
      </c>
      <c r="R27" s="2" t="s">
        <v>366</v>
      </c>
      <c r="S27" s="2">
        <v>7.3599846271058048E-2</v>
      </c>
      <c r="T27" s="12">
        <v>21.808728356016303</v>
      </c>
      <c r="U27" s="13">
        <v>25.675592390828896</v>
      </c>
      <c r="V27" s="14">
        <v>0.55742282346745842</v>
      </c>
      <c r="W27" s="15">
        <v>2.9418254026623522E-4</v>
      </c>
      <c r="X27" s="7">
        <v>33777</v>
      </c>
      <c r="Y27" s="16">
        <v>27202</v>
      </c>
    </row>
    <row r="28" spans="1:25">
      <c r="A28" t="s">
        <v>88</v>
      </c>
      <c r="B28" t="s">
        <v>38</v>
      </c>
      <c r="C28" t="s">
        <v>31</v>
      </c>
      <c r="D28" t="s">
        <v>89</v>
      </c>
      <c r="E28" s="61">
        <v>0.22196543408360128</v>
      </c>
      <c r="F28" s="61">
        <v>0.521201768488746</v>
      </c>
      <c r="G28" s="61">
        <v>0.24015273311897106</v>
      </c>
      <c r="H28" s="62">
        <v>1.6680064308681672E-2</v>
      </c>
      <c r="I28" s="8">
        <v>0.10908795317834498</v>
      </c>
      <c r="J28" s="9">
        <v>2.0746887966804981</v>
      </c>
      <c r="K28" s="9">
        <v>31.820102065505974</v>
      </c>
      <c r="L28" s="10">
        <v>3.5560643936853928</v>
      </c>
      <c r="M28" s="10">
        <v>0.40954367162834926</v>
      </c>
      <c r="N28" s="10">
        <v>0.50884542971996538</v>
      </c>
      <c r="O28" s="10">
        <v>0</v>
      </c>
      <c r="P28" s="11">
        <v>25.368017055307902</v>
      </c>
      <c r="Q28" s="2">
        <v>0.15707893390580668</v>
      </c>
      <c r="R28" s="2" t="s">
        <v>366</v>
      </c>
      <c r="S28" s="2">
        <v>0.4006643832294261</v>
      </c>
      <c r="T28" s="12">
        <v>15.373488707671989</v>
      </c>
      <c r="U28" s="13">
        <v>24.187202609495291</v>
      </c>
      <c r="V28" s="14">
        <v>0</v>
      </c>
      <c r="W28" s="15">
        <v>8.0704454133538519E-3</v>
      </c>
      <c r="X28" s="7">
        <v>32070</v>
      </c>
      <c r="Y28" s="16">
        <v>58957</v>
      </c>
    </row>
    <row r="29" spans="1:25">
      <c r="A29" t="s">
        <v>90</v>
      </c>
      <c r="B29" t="s">
        <v>26</v>
      </c>
      <c r="C29" t="s">
        <v>31</v>
      </c>
      <c r="D29" t="s">
        <v>91</v>
      </c>
      <c r="E29" s="61">
        <v>0.30514926868363051</v>
      </c>
      <c r="F29" s="61">
        <v>0.50751352434381891</v>
      </c>
      <c r="G29" s="61">
        <v>0.14946904427970348</v>
      </c>
      <c r="H29" s="62">
        <v>3.7868162692847124E-2</v>
      </c>
      <c r="I29" s="8">
        <v>0.18517247297065384</v>
      </c>
      <c r="J29" s="9">
        <v>4.5331894225580136</v>
      </c>
      <c r="K29" s="9">
        <v>49.808919877614947</v>
      </c>
      <c r="L29" s="10">
        <v>0.16124813076017075</v>
      </c>
      <c r="M29" s="10">
        <v>0.64043379637593723</v>
      </c>
      <c r="N29" s="10">
        <v>0.39845688515385874</v>
      </c>
      <c r="O29" s="10">
        <v>0</v>
      </c>
      <c r="P29" s="11">
        <v>16.524639090114793</v>
      </c>
      <c r="Q29" s="2">
        <v>1.1338104504614321</v>
      </c>
      <c r="R29" s="2" t="s">
        <v>366</v>
      </c>
      <c r="S29" s="2">
        <v>0.61333255528893926</v>
      </c>
      <c r="T29" s="12">
        <v>53.034273853999068</v>
      </c>
      <c r="U29" s="13">
        <v>39.789277607242937</v>
      </c>
      <c r="V29" s="14">
        <v>0.28431575284602206</v>
      </c>
      <c r="W29" s="15">
        <v>7.4538271412724053E-2</v>
      </c>
      <c r="X29" s="7">
        <v>35805</v>
      </c>
      <c r="Y29" s="16">
        <v>55213</v>
      </c>
    </row>
    <row r="30" spans="1:25">
      <c r="A30" t="s">
        <v>92</v>
      </c>
      <c r="B30" t="s">
        <v>30</v>
      </c>
      <c r="C30" t="s">
        <v>31</v>
      </c>
      <c r="D30" t="s">
        <v>93</v>
      </c>
      <c r="E30" s="61">
        <v>0.23402417962003455</v>
      </c>
      <c r="F30" s="61">
        <v>0.48704663212435234</v>
      </c>
      <c r="G30" s="61">
        <v>0.25820379965457685</v>
      </c>
      <c r="H30" s="62">
        <v>2.072538860103627E-2</v>
      </c>
      <c r="I30" s="8">
        <v>0.10603715170278638</v>
      </c>
      <c r="J30" s="9">
        <v>2.9791459781529297</v>
      </c>
      <c r="K30" s="9">
        <v>34.04622418597824</v>
      </c>
      <c r="L30" s="10">
        <v>5.3077509708556203</v>
      </c>
      <c r="M30" s="10">
        <v>0.67846722106492963</v>
      </c>
      <c r="N30" s="10">
        <v>0.48042277203939471</v>
      </c>
      <c r="O30" s="10">
        <v>0</v>
      </c>
      <c r="P30" s="11">
        <v>38.483742776454157</v>
      </c>
      <c r="Q30" s="2">
        <v>0.37714604880160801</v>
      </c>
      <c r="R30" s="2" t="s">
        <v>366</v>
      </c>
      <c r="S30" s="2">
        <v>0.1256193957765018</v>
      </c>
      <c r="T30" s="12">
        <v>15.647960133307015</v>
      </c>
      <c r="U30" s="13">
        <v>29.39264236524647</v>
      </c>
      <c r="V30" s="14">
        <v>0</v>
      </c>
      <c r="W30" s="15">
        <v>2.5201116401247742E-2</v>
      </c>
      <c r="X30" s="7">
        <v>31221</v>
      </c>
      <c r="Y30" s="16">
        <v>12489</v>
      </c>
    </row>
    <row r="31" spans="1:25">
      <c r="A31" t="s">
        <v>94</v>
      </c>
      <c r="B31" t="s">
        <v>26</v>
      </c>
      <c r="C31" t="s">
        <v>31</v>
      </c>
      <c r="D31" t="s">
        <v>95</v>
      </c>
      <c r="E31" s="61">
        <v>0.25163800163800165</v>
      </c>
      <c r="F31" s="61">
        <v>0.51248976248976252</v>
      </c>
      <c r="G31" s="61">
        <v>0.21007371007371006</v>
      </c>
      <c r="H31" s="62">
        <v>2.5798525798525797E-2</v>
      </c>
      <c r="I31" s="8">
        <v>0.15246636771300448</v>
      </c>
      <c r="J31" s="9">
        <v>4.1554632119286241</v>
      </c>
      <c r="K31" s="9">
        <v>41.751483619738003</v>
      </c>
      <c r="L31" s="10">
        <v>0</v>
      </c>
      <c r="M31" s="10">
        <v>0.27356227470631617</v>
      </c>
      <c r="N31" s="10">
        <v>0.1597635499460798</v>
      </c>
      <c r="O31" s="10">
        <v>0</v>
      </c>
      <c r="P31" s="11">
        <v>6.7457887279295363</v>
      </c>
      <c r="Q31" s="2">
        <v>0.53891212365523888</v>
      </c>
      <c r="R31" s="2" t="s">
        <v>366</v>
      </c>
      <c r="S31" s="2">
        <v>0.34582763574291203</v>
      </c>
      <c r="T31" s="12">
        <v>26.588365645478788</v>
      </c>
      <c r="U31" s="13">
        <v>25.02854599771544</v>
      </c>
      <c r="V31" s="14">
        <v>0</v>
      </c>
      <c r="W31" s="15">
        <v>3.7244179302344853E-2</v>
      </c>
      <c r="X31" s="7">
        <v>37857</v>
      </c>
      <c r="Y31" s="16">
        <v>25037</v>
      </c>
    </row>
    <row r="32" spans="1:25">
      <c r="A32" t="s">
        <v>96</v>
      </c>
      <c r="B32" t="s">
        <v>26</v>
      </c>
      <c r="C32" t="s">
        <v>31</v>
      </c>
      <c r="D32" t="s">
        <v>97</v>
      </c>
      <c r="E32" s="61">
        <v>0.22539288668320925</v>
      </c>
      <c r="F32" s="61">
        <v>0.48842018196856907</v>
      </c>
      <c r="G32" s="61">
        <v>0.25310173697270472</v>
      </c>
      <c r="H32" s="62">
        <v>3.3085194375516956E-2</v>
      </c>
      <c r="I32" s="8">
        <v>0.11497105045492143</v>
      </c>
      <c r="J32" s="9">
        <v>3.303964757709251</v>
      </c>
      <c r="K32" s="9">
        <v>34.703924368999061</v>
      </c>
      <c r="L32" s="10">
        <v>0</v>
      </c>
      <c r="M32" s="10">
        <v>0.22726980804145425</v>
      </c>
      <c r="N32" s="10">
        <v>0.17266683933350602</v>
      </c>
      <c r="O32" s="10">
        <v>0</v>
      </c>
      <c r="P32" s="11">
        <v>5.7343822339276898</v>
      </c>
      <c r="Q32" s="2">
        <v>0</v>
      </c>
      <c r="R32" s="2" t="s">
        <v>366</v>
      </c>
      <c r="S32" s="2">
        <v>0.32136433029992362</v>
      </c>
      <c r="T32" s="12">
        <v>8.1702716894722567</v>
      </c>
      <c r="U32" s="13">
        <v>16.20285943079967</v>
      </c>
      <c r="V32" s="14">
        <v>3.2143732643965306</v>
      </c>
      <c r="W32" s="15">
        <v>5.3574677096598147E-2</v>
      </c>
      <c r="X32" s="7">
        <v>40735</v>
      </c>
      <c r="Y32" s="16">
        <v>11583</v>
      </c>
    </row>
    <row r="33" spans="1:25">
      <c r="A33" t="s">
        <v>98</v>
      </c>
      <c r="B33" t="s">
        <v>30</v>
      </c>
      <c r="C33" t="s">
        <v>31</v>
      </c>
      <c r="D33" t="s">
        <v>99</v>
      </c>
      <c r="E33" s="61">
        <v>0.245</v>
      </c>
      <c r="F33" s="61">
        <v>0.48115384615384615</v>
      </c>
      <c r="G33" s="61">
        <v>0.23846153846153847</v>
      </c>
      <c r="H33" s="62">
        <v>3.5384615384615382E-2</v>
      </c>
      <c r="I33" s="8">
        <v>0.10868315123634273</v>
      </c>
      <c r="J33" s="9">
        <v>0</v>
      </c>
      <c r="K33" s="9">
        <v>30.205128819683107</v>
      </c>
      <c r="L33" s="10">
        <v>0</v>
      </c>
      <c r="M33" s="10">
        <v>0.12188510938113607</v>
      </c>
      <c r="N33" s="10">
        <v>0</v>
      </c>
      <c r="O33" s="10">
        <v>0</v>
      </c>
      <c r="P33" s="11">
        <v>2.7736563843771087</v>
      </c>
      <c r="Q33" s="2">
        <v>0.52019705117342196</v>
      </c>
      <c r="R33" s="2" t="s">
        <v>366</v>
      </c>
      <c r="S33" s="2">
        <v>2.3813867647915651E-2</v>
      </c>
      <c r="T33" s="12">
        <v>17.783567121032466</v>
      </c>
      <c r="U33" s="13">
        <v>16.920784108364227</v>
      </c>
      <c r="V33" s="14">
        <v>0</v>
      </c>
      <c r="W33" s="15">
        <v>-1.4639847450329089E-2</v>
      </c>
      <c r="X33" s="7">
        <v>31415</v>
      </c>
      <c r="Y33" s="16">
        <v>16019</v>
      </c>
    </row>
    <row r="34" spans="1:25">
      <c r="A34" t="s">
        <v>100</v>
      </c>
      <c r="B34" t="s">
        <v>30</v>
      </c>
      <c r="C34" t="s">
        <v>31</v>
      </c>
      <c r="D34" t="s">
        <v>101</v>
      </c>
      <c r="E34" s="61">
        <v>0.24958422428130198</v>
      </c>
      <c r="F34" s="61">
        <v>0.44927536231884058</v>
      </c>
      <c r="G34" s="61">
        <v>0.28035162746495607</v>
      </c>
      <c r="H34" s="62">
        <v>2.0788785934901403E-2</v>
      </c>
      <c r="I34" s="8">
        <v>0.12728595178719868</v>
      </c>
      <c r="J34" s="9">
        <v>2.177119179717677</v>
      </c>
      <c r="K34" s="9">
        <v>35.945417857859901</v>
      </c>
      <c r="L34" s="10">
        <v>0.70507813503046712</v>
      </c>
      <c r="M34" s="10">
        <v>0.57938874269645246</v>
      </c>
      <c r="N34" s="10">
        <v>1.3562386980108494</v>
      </c>
      <c r="O34" s="10">
        <v>0.90913333333333346</v>
      </c>
      <c r="P34" s="11">
        <v>20.550736274129751</v>
      </c>
      <c r="Q34" s="2">
        <v>0.59204791156612613</v>
      </c>
      <c r="R34" s="2" t="s">
        <v>366</v>
      </c>
      <c r="S34" s="2">
        <v>0.13097946780982175</v>
      </c>
      <c r="T34" s="12">
        <v>22.880798084397604</v>
      </c>
      <c r="U34" s="13">
        <v>26.458984072129084</v>
      </c>
      <c r="V34" s="14">
        <v>0.30006416866071045</v>
      </c>
      <c r="W34" s="15">
        <v>6.6679525973791121E-2</v>
      </c>
      <c r="X34" s="7">
        <v>31125</v>
      </c>
      <c r="Y34" s="16">
        <v>88480</v>
      </c>
    </row>
    <row r="35" spans="1:25">
      <c r="A35" t="s">
        <v>102</v>
      </c>
      <c r="B35" t="s">
        <v>26</v>
      </c>
      <c r="C35" t="s">
        <v>31</v>
      </c>
      <c r="D35" t="s">
        <v>103</v>
      </c>
      <c r="E35" s="61">
        <v>0.25764484978540775</v>
      </c>
      <c r="F35" s="61">
        <v>0.48618562231759654</v>
      </c>
      <c r="G35" s="61">
        <v>0.22049356223175964</v>
      </c>
      <c r="H35" s="62">
        <v>3.5675965665236051E-2</v>
      </c>
      <c r="I35" s="8">
        <v>0.16879623402824478</v>
      </c>
      <c r="J35" s="9">
        <v>4.6702519105576004</v>
      </c>
      <c r="K35" s="9">
        <v>44.615286385017541</v>
      </c>
      <c r="L35" s="10">
        <v>0</v>
      </c>
      <c r="M35" s="10">
        <v>0.34313396822757791</v>
      </c>
      <c r="N35" s="10">
        <v>0.41616572644039584</v>
      </c>
      <c r="O35" s="10">
        <v>0</v>
      </c>
      <c r="P35" s="11">
        <v>9.1643567603394533</v>
      </c>
      <c r="Q35" s="2">
        <v>0.85124330798040049</v>
      </c>
      <c r="R35" s="2" t="s">
        <v>366</v>
      </c>
      <c r="S35" s="2">
        <v>0.56041442091909655</v>
      </c>
      <c r="T35" s="12">
        <v>42.357867072683852</v>
      </c>
      <c r="U35" s="13">
        <v>32.045836739346946</v>
      </c>
      <c r="V35" s="14">
        <v>0.42329762666798282</v>
      </c>
      <c r="W35" s="15">
        <v>4.5062459226327109E-2</v>
      </c>
      <c r="X35" s="7">
        <v>34647</v>
      </c>
      <c r="Y35" s="16">
        <v>43252</v>
      </c>
    </row>
    <row r="36" spans="1:25">
      <c r="A36" t="s">
        <v>104</v>
      </c>
      <c r="B36" t="s">
        <v>56</v>
      </c>
      <c r="C36" t="s">
        <v>27</v>
      </c>
      <c r="D36" t="s">
        <v>105</v>
      </c>
      <c r="E36" s="61">
        <v>0.33080419011930845</v>
      </c>
      <c r="F36" s="61">
        <v>0.44899002020733814</v>
      </c>
      <c r="G36" s="61">
        <v>0.20352118673593422</v>
      </c>
      <c r="H36" s="62">
        <v>1.6684602937419191E-2</v>
      </c>
      <c r="I36" s="8">
        <v>0.26495209819105631</v>
      </c>
      <c r="J36" s="9">
        <v>10.301672752155762</v>
      </c>
      <c r="K36" s="9">
        <v>68.94458809701743</v>
      </c>
      <c r="L36" s="10">
        <v>0.41054531636299052</v>
      </c>
      <c r="M36" s="10">
        <v>0.83812936673885274</v>
      </c>
      <c r="N36" s="10">
        <v>1.1639245466513886</v>
      </c>
      <c r="O36" s="10">
        <v>19.750799999999998</v>
      </c>
      <c r="P36" s="11">
        <v>26.568678911243005</v>
      </c>
      <c r="Q36" s="2">
        <v>0.74902451524897795</v>
      </c>
      <c r="R36" s="2">
        <v>1.0586752848894947</v>
      </c>
      <c r="S36" s="2">
        <v>0.98790629819423192</v>
      </c>
      <c r="T36" s="12">
        <v>58.031625552814226</v>
      </c>
      <c r="U36" s="13">
        <v>51.181630853691559</v>
      </c>
      <c r="V36" s="14">
        <v>2.24436031554003</v>
      </c>
      <c r="W36" s="15">
        <v>0.1207059312330607</v>
      </c>
      <c r="X36" s="7">
        <v>49266</v>
      </c>
      <c r="Y36" s="16">
        <v>1159869</v>
      </c>
    </row>
    <row r="37" spans="1:25">
      <c r="A37" t="s">
        <v>106</v>
      </c>
      <c r="B37" t="s">
        <v>41</v>
      </c>
      <c r="C37" t="s">
        <v>31</v>
      </c>
      <c r="D37" t="s">
        <v>107</v>
      </c>
      <c r="E37" s="61">
        <v>0.26979695431472084</v>
      </c>
      <c r="F37" s="61">
        <v>0.499746192893401</v>
      </c>
      <c r="G37" s="61">
        <v>0.21573604060913706</v>
      </c>
      <c r="H37" s="62">
        <v>1.4720812182741117E-2</v>
      </c>
      <c r="I37" s="8">
        <v>0.16324110671936759</v>
      </c>
      <c r="J37" s="9">
        <v>4.9436967865970889</v>
      </c>
      <c r="K37" s="9">
        <v>45.561233782070097</v>
      </c>
      <c r="L37" s="10">
        <v>0</v>
      </c>
      <c r="M37" s="10">
        <v>0.13756358974679861</v>
      </c>
      <c r="N37" s="10">
        <v>0</v>
      </c>
      <c r="O37" s="10">
        <v>0</v>
      </c>
      <c r="P37" s="11">
        <v>3.1304408790898104</v>
      </c>
      <c r="Q37" s="2">
        <v>0.64389027512921937</v>
      </c>
      <c r="R37" s="2" t="s">
        <v>366</v>
      </c>
      <c r="S37" s="2">
        <v>0.15187528614410598</v>
      </c>
      <c r="T37" s="12">
        <v>25.124003993730344</v>
      </c>
      <c r="U37" s="13">
        <v>24.60522621829675</v>
      </c>
      <c r="V37" s="14">
        <v>0</v>
      </c>
      <c r="W37" s="15">
        <v>-2.527702371946064E-2</v>
      </c>
      <c r="X37" s="7">
        <v>31920</v>
      </c>
      <c r="Y37" s="16">
        <v>21903</v>
      </c>
    </row>
    <row r="38" spans="1:25">
      <c r="A38" t="s">
        <v>108</v>
      </c>
      <c r="B38" t="s">
        <v>38</v>
      </c>
      <c r="C38" t="s">
        <v>31</v>
      </c>
      <c r="D38" t="s">
        <v>109</v>
      </c>
      <c r="E38" s="61">
        <v>0.25041050903119871</v>
      </c>
      <c r="F38" s="61">
        <v>0.55582922824302139</v>
      </c>
      <c r="G38" s="61">
        <v>0.14614121510673234</v>
      </c>
      <c r="H38" s="62">
        <v>4.7619047619047616E-2</v>
      </c>
      <c r="I38" s="8">
        <v>0.12840466926070038</v>
      </c>
      <c r="J38" s="9">
        <v>2.0020020020020022</v>
      </c>
      <c r="K38" s="9">
        <v>35.823438995360014</v>
      </c>
      <c r="L38" s="10">
        <v>0</v>
      </c>
      <c r="M38" s="10">
        <v>0</v>
      </c>
      <c r="N38" s="10">
        <v>0</v>
      </c>
      <c r="O38" s="10">
        <v>0</v>
      </c>
      <c r="P38" s="11">
        <v>0</v>
      </c>
      <c r="Q38" s="2">
        <v>0.46460886730340722</v>
      </c>
      <c r="R38" s="2" t="s">
        <v>366</v>
      </c>
      <c r="S38" s="2">
        <v>0.60362022389885539</v>
      </c>
      <c r="T38" s="12">
        <v>30.688739841042338</v>
      </c>
      <c r="U38" s="13">
        <v>22.170726278800785</v>
      </c>
      <c r="V38" s="14">
        <v>0</v>
      </c>
      <c r="W38" s="15">
        <v>-1.7404104251450343E-2</v>
      </c>
      <c r="X38" s="7">
        <v>30354</v>
      </c>
      <c r="Y38" s="16">
        <v>11348</v>
      </c>
    </row>
    <row r="39" spans="1:25">
      <c r="A39" t="s">
        <v>110</v>
      </c>
      <c r="B39" t="s">
        <v>111</v>
      </c>
      <c r="C39" t="s">
        <v>31</v>
      </c>
      <c r="D39" t="s">
        <v>112</v>
      </c>
      <c r="E39" s="61">
        <v>0.1943498978897209</v>
      </c>
      <c r="F39" s="61">
        <v>0.43124574540503746</v>
      </c>
      <c r="G39" s="61">
        <v>0.27842069434989791</v>
      </c>
      <c r="H39" s="62">
        <v>9.5983662355343766E-2</v>
      </c>
      <c r="I39" s="8">
        <v>0.10460863204096561</v>
      </c>
      <c r="J39" s="9">
        <v>0</v>
      </c>
      <c r="K39" s="9">
        <v>25.658224843634681</v>
      </c>
      <c r="L39" s="10">
        <v>0</v>
      </c>
      <c r="M39" s="10">
        <v>0.26497890190921308</v>
      </c>
      <c r="N39" s="10">
        <v>0</v>
      </c>
      <c r="O39" s="10">
        <v>0</v>
      </c>
      <c r="P39" s="11">
        <v>6.029944320002989</v>
      </c>
      <c r="Q39" s="2">
        <v>0.23032293679900667</v>
      </c>
      <c r="R39" s="2" t="s">
        <v>366</v>
      </c>
      <c r="S39" s="2">
        <v>0.21113831347692752</v>
      </c>
      <c r="T39" s="12">
        <v>12.97372324495619</v>
      </c>
      <c r="U39" s="13">
        <v>14.887297469531285</v>
      </c>
      <c r="V39" s="14">
        <v>5.528808597206865</v>
      </c>
      <c r="W39" s="15">
        <v>9.1727678195741819E-2</v>
      </c>
      <c r="X39" s="7">
        <v>56510</v>
      </c>
      <c r="Y39" s="16">
        <v>12973</v>
      </c>
    </row>
    <row r="40" spans="1:25">
      <c r="A40" t="s">
        <v>113</v>
      </c>
      <c r="B40" t="s">
        <v>26</v>
      </c>
      <c r="C40" t="s">
        <v>31</v>
      </c>
      <c r="D40" t="s">
        <v>114</v>
      </c>
      <c r="E40" s="61">
        <v>0.24093781177253076</v>
      </c>
      <c r="F40" s="61">
        <v>0.42284669105420686</v>
      </c>
      <c r="G40" s="61">
        <v>0.28832723644828734</v>
      </c>
      <c r="H40" s="62">
        <v>4.7888260724975061E-2</v>
      </c>
      <c r="I40" s="8">
        <v>0.11450381679389313</v>
      </c>
      <c r="J40" s="9">
        <v>0</v>
      </c>
      <c r="K40" s="9">
        <v>30.407798659887209</v>
      </c>
      <c r="L40" s="10">
        <v>0</v>
      </c>
      <c r="M40" s="10">
        <v>0.29789036986224515</v>
      </c>
      <c r="N40" s="10">
        <v>7.5815011372251717E-2</v>
      </c>
      <c r="O40" s="10">
        <v>0</v>
      </c>
      <c r="P40" s="11">
        <v>7.0258976522053498</v>
      </c>
      <c r="Q40" s="2">
        <v>0.3566523056793795</v>
      </c>
      <c r="R40" s="2" t="s">
        <v>366</v>
      </c>
      <c r="S40" s="2">
        <v>0.25401761280373353</v>
      </c>
      <c r="T40" s="12">
        <v>18.23556681959365</v>
      </c>
      <c r="U40" s="13">
        <v>18.556421043895401</v>
      </c>
      <c r="V40" s="14">
        <v>7.4936183567353254</v>
      </c>
      <c r="W40" s="15">
        <v>4.9490770210057287E-2</v>
      </c>
      <c r="X40" s="7">
        <v>49875</v>
      </c>
      <c r="Y40" s="16">
        <v>26380</v>
      </c>
    </row>
    <row r="41" spans="1:25">
      <c r="A41" t="s">
        <v>115</v>
      </c>
      <c r="B41" t="s">
        <v>41</v>
      </c>
      <c r="C41" t="s">
        <v>31</v>
      </c>
      <c r="D41" t="s">
        <v>116</v>
      </c>
      <c r="E41" s="61">
        <v>0.39305891848264729</v>
      </c>
      <c r="F41" s="61">
        <v>0.47124697336561744</v>
      </c>
      <c r="G41" s="61">
        <v>0.12167070217917676</v>
      </c>
      <c r="H41" s="62">
        <v>1.4023405972558516E-2</v>
      </c>
      <c r="I41" s="8">
        <v>0.33619784207008496</v>
      </c>
      <c r="J41" s="9">
        <v>17.400270670877102</v>
      </c>
      <c r="K41" s="9">
        <v>92.534073186765426</v>
      </c>
      <c r="L41" s="10">
        <v>0.41022208677952138</v>
      </c>
      <c r="M41" s="10">
        <v>1.4270339699090897</v>
      </c>
      <c r="N41" s="10">
        <v>2.0155301905206424</v>
      </c>
      <c r="O41" s="10">
        <v>3.2958333333333329</v>
      </c>
      <c r="P41" s="11">
        <v>41.041633493186261</v>
      </c>
      <c r="Q41" s="2">
        <v>1.1678240936974358</v>
      </c>
      <c r="R41" s="2" t="s">
        <v>366</v>
      </c>
      <c r="S41" s="2">
        <v>0.32866795712692271</v>
      </c>
      <c r="T41" s="12">
        <v>46.920255817114601</v>
      </c>
      <c r="U41" s="13">
        <v>60.165320832355427</v>
      </c>
      <c r="V41" s="14">
        <v>0</v>
      </c>
      <c r="W41" s="15">
        <v>9.326653213647855E-2</v>
      </c>
      <c r="X41" s="7">
        <v>38509</v>
      </c>
      <c r="Y41" s="16">
        <v>94268</v>
      </c>
    </row>
    <row r="42" spans="1:25">
      <c r="A42" t="s">
        <v>117</v>
      </c>
      <c r="B42" t="s">
        <v>30</v>
      </c>
      <c r="C42" t="s">
        <v>31</v>
      </c>
      <c r="D42" t="s">
        <v>118</v>
      </c>
      <c r="E42" s="61">
        <v>0.27666966928323256</v>
      </c>
      <c r="F42" s="61">
        <v>0.42349761935400848</v>
      </c>
      <c r="G42" s="61">
        <v>0.28258911337022263</v>
      </c>
      <c r="H42" s="62">
        <v>1.7243597992536355E-2</v>
      </c>
      <c r="I42" s="8">
        <v>0.15925309229305423</v>
      </c>
      <c r="J42" s="9">
        <v>3.1923383878691145</v>
      </c>
      <c r="K42" s="9">
        <v>42.826170472866856</v>
      </c>
      <c r="L42" s="10">
        <v>9.6985309764394962</v>
      </c>
      <c r="M42" s="10">
        <v>0.55314403832028047</v>
      </c>
      <c r="N42" s="10">
        <v>1.9980019980019974</v>
      </c>
      <c r="O42" s="10">
        <v>3.5102666666666664</v>
      </c>
      <c r="P42" s="11">
        <v>58.707544125783976</v>
      </c>
      <c r="Q42" s="2">
        <v>0.82400089212510608</v>
      </c>
      <c r="R42" s="2" t="s">
        <v>366</v>
      </c>
      <c r="S42" s="2">
        <v>0.19893946094179885</v>
      </c>
      <c r="T42" s="12">
        <v>32.268225937778119</v>
      </c>
      <c r="U42" s="13">
        <v>44.600646845476319</v>
      </c>
      <c r="V42" s="14">
        <v>0</v>
      </c>
      <c r="W42" s="15">
        <v>8.2907159716758452E-2</v>
      </c>
      <c r="X42" s="7">
        <v>35268</v>
      </c>
      <c r="Y42" s="16">
        <v>77077</v>
      </c>
    </row>
    <row r="43" spans="1:25">
      <c r="A43" t="s">
        <v>119</v>
      </c>
      <c r="B43" t="s">
        <v>44</v>
      </c>
      <c r="C43" t="s">
        <v>31</v>
      </c>
      <c r="D43" s="17" t="s">
        <v>120</v>
      </c>
      <c r="E43" s="61">
        <v>0.30413297394429473</v>
      </c>
      <c r="F43" s="61">
        <v>0.53863432165318958</v>
      </c>
      <c r="G43" s="61">
        <v>0.14195867026055706</v>
      </c>
      <c r="H43" s="62">
        <v>1.5274034141958671E-2</v>
      </c>
      <c r="I43" s="8">
        <v>0.14990138067061143</v>
      </c>
      <c r="J43" s="9">
        <v>1.7605633802816902</v>
      </c>
      <c r="K43" s="9">
        <v>41.826870829519954</v>
      </c>
      <c r="L43" s="10">
        <v>0</v>
      </c>
      <c r="M43" s="10">
        <v>0</v>
      </c>
      <c r="N43" s="10">
        <v>0</v>
      </c>
      <c r="O43" s="10">
        <v>0</v>
      </c>
      <c r="P43" s="11">
        <v>0</v>
      </c>
      <c r="Q43" s="2">
        <v>0</v>
      </c>
      <c r="R43" s="2" t="s">
        <v>366</v>
      </c>
      <c r="S43" s="2">
        <v>0.10970278584571706</v>
      </c>
      <c r="T43" s="12">
        <v>2.7890511825472282</v>
      </c>
      <c r="U43" s="13">
        <v>14.871974004022393</v>
      </c>
      <c r="V43" s="14">
        <v>1.5465629227237165</v>
      </c>
      <c r="W43" s="15">
        <v>1.2317450951467768E-2</v>
      </c>
      <c r="X43" s="7">
        <v>33601</v>
      </c>
      <c r="Y43" s="16">
        <v>13725</v>
      </c>
    </row>
    <row r="44" spans="1:25">
      <c r="A44" t="s">
        <v>121</v>
      </c>
      <c r="B44" t="s">
        <v>56</v>
      </c>
      <c r="C44" t="s">
        <v>31</v>
      </c>
      <c r="D44" t="s">
        <v>122</v>
      </c>
      <c r="E44" s="61">
        <v>0.2357685745307895</v>
      </c>
      <c r="F44" s="61">
        <v>0.45137273150302465</v>
      </c>
      <c r="G44" s="61">
        <v>0.23514813091360323</v>
      </c>
      <c r="H44" s="62">
        <v>7.7710563052582601E-2</v>
      </c>
      <c r="I44" s="8">
        <v>0.14308837811589512</v>
      </c>
      <c r="J44" s="9">
        <v>3.1634446397188047</v>
      </c>
      <c r="K44" s="9">
        <v>37.917897448009654</v>
      </c>
      <c r="L44" s="10">
        <v>0</v>
      </c>
      <c r="M44" s="10">
        <v>0.21084390959296051</v>
      </c>
      <c r="N44" s="10">
        <v>1.2356447158017152</v>
      </c>
      <c r="O44" s="10">
        <v>0</v>
      </c>
      <c r="P44" s="11">
        <v>8.8238297002632304</v>
      </c>
      <c r="Q44" s="2">
        <v>0.32589401780009686</v>
      </c>
      <c r="R44" s="2" t="s">
        <v>366</v>
      </c>
      <c r="S44" s="2">
        <v>0.32136155448578474</v>
      </c>
      <c r="T44" s="12">
        <v>18.931988251202789</v>
      </c>
      <c r="U44" s="13">
        <v>21.891238466491888</v>
      </c>
      <c r="V44" s="14">
        <v>5.0205449082002955</v>
      </c>
      <c r="W44" s="15">
        <v>0.16823402042159338</v>
      </c>
      <c r="X44" s="7">
        <v>50667</v>
      </c>
      <c r="Y44" s="16">
        <v>55032</v>
      </c>
    </row>
    <row r="45" spans="1:25">
      <c r="A45" t="s">
        <v>123</v>
      </c>
      <c r="B45" t="s">
        <v>38</v>
      </c>
      <c r="C45" t="s">
        <v>27</v>
      </c>
      <c r="D45" t="s">
        <v>124</v>
      </c>
      <c r="E45" s="61">
        <v>0.29418047643707923</v>
      </c>
      <c r="F45" s="61">
        <v>0.47608104609010876</v>
      </c>
      <c r="G45" s="61">
        <v>0.18261263593992749</v>
      </c>
      <c r="H45" s="62">
        <v>4.7125841532884516E-2</v>
      </c>
      <c r="I45" s="8">
        <v>0.19223135809469805</v>
      </c>
      <c r="J45" s="9">
        <v>5.5267313331829468</v>
      </c>
      <c r="K45" s="9">
        <v>51.220989655805241</v>
      </c>
      <c r="L45" s="10">
        <v>7.9141030434002682E-2</v>
      </c>
      <c r="M45" s="10">
        <v>0.29626193395682815</v>
      </c>
      <c r="N45" s="10">
        <v>0.26124276917335326</v>
      </c>
      <c r="O45" s="10">
        <v>0</v>
      </c>
      <c r="P45" s="11">
        <v>7.9132373814516948</v>
      </c>
      <c r="Q45" s="2">
        <v>0.54058576379081413</v>
      </c>
      <c r="R45" s="2">
        <v>0.68476248773371384</v>
      </c>
      <c r="S45" s="2">
        <v>0.29946999402379154</v>
      </c>
      <c r="T45" s="12">
        <v>33.016160275508071</v>
      </c>
      <c r="U45" s="13">
        <v>30.716795770921667</v>
      </c>
      <c r="V45" s="14">
        <v>0.15323176897045573</v>
      </c>
      <c r="W45" s="15">
        <v>1.5872815276320944E-2</v>
      </c>
      <c r="X45" s="7">
        <v>40843</v>
      </c>
      <c r="Y45" s="16">
        <v>160770</v>
      </c>
    </row>
    <row r="46" spans="1:25">
      <c r="A46" t="s">
        <v>125</v>
      </c>
      <c r="B46" t="s">
        <v>38</v>
      </c>
      <c r="C46" t="s">
        <v>27</v>
      </c>
      <c r="D46" t="s">
        <v>126</v>
      </c>
      <c r="E46" s="61">
        <v>0.34194000935266217</v>
      </c>
      <c r="F46" s="61">
        <v>0.41916627697240966</v>
      </c>
      <c r="G46" s="61">
        <v>0.22299418798850959</v>
      </c>
      <c r="H46" s="62">
        <v>1.5899525686418597E-2</v>
      </c>
      <c r="I46" s="8">
        <v>0.31618553357119689</v>
      </c>
      <c r="J46" s="9">
        <v>21.281225520062666</v>
      </c>
      <c r="K46" s="9">
        <v>92.977050216000947</v>
      </c>
      <c r="L46" s="10">
        <v>1.3769710663884358</v>
      </c>
      <c r="M46" s="10">
        <v>0.91652146216145192</v>
      </c>
      <c r="N46" s="10">
        <v>1.8852278928680271</v>
      </c>
      <c r="O46" s="10">
        <v>5.1215000000000002</v>
      </c>
      <c r="P46" s="11">
        <v>33.100690007411728</v>
      </c>
      <c r="Q46" s="2">
        <v>0.80967651595366819</v>
      </c>
      <c r="R46" s="2">
        <v>0.97210905207212228</v>
      </c>
      <c r="S46" s="2">
        <v>0.95512133533185217</v>
      </c>
      <c r="T46" s="12">
        <v>56.783521784233592</v>
      </c>
      <c r="U46" s="13">
        <v>60.953754002548756</v>
      </c>
      <c r="V46" s="14">
        <v>4.2199656487279857E-2</v>
      </c>
      <c r="W46" s="15">
        <v>5.5341141976693743E-2</v>
      </c>
      <c r="X46" s="7">
        <v>43648</v>
      </c>
      <c r="Y46" s="16">
        <v>141097</v>
      </c>
    </row>
    <row r="47" spans="1:25">
      <c r="A47" t="s">
        <v>127</v>
      </c>
      <c r="B47" t="s">
        <v>69</v>
      </c>
      <c r="C47" t="s">
        <v>27</v>
      </c>
      <c r="D47" t="s">
        <v>128</v>
      </c>
      <c r="E47" s="61">
        <v>0.36539569035849689</v>
      </c>
      <c r="F47" s="61">
        <v>0.49458895234438738</v>
      </c>
      <c r="G47" s="61">
        <v>0.13152085232998992</v>
      </c>
      <c r="H47" s="62">
        <v>8.4945049671257856E-3</v>
      </c>
      <c r="I47" s="8">
        <v>0.32906731330549194</v>
      </c>
      <c r="J47" s="9">
        <v>10.81372096600523</v>
      </c>
      <c r="K47" s="9">
        <v>78.567674788334656</v>
      </c>
      <c r="L47" s="10">
        <v>1.1450493745102877</v>
      </c>
      <c r="M47" s="10">
        <v>1.132600153982658</v>
      </c>
      <c r="N47" s="10">
        <v>0.67635424566006019</v>
      </c>
      <c r="O47" s="10">
        <v>5.398299999999999</v>
      </c>
      <c r="P47" s="11">
        <v>33.169366144775388</v>
      </c>
      <c r="Q47" s="2">
        <v>0.98374654376331638</v>
      </c>
      <c r="R47" s="2">
        <v>1.5518164255259306</v>
      </c>
      <c r="S47" s="2">
        <v>0.39414421892233442</v>
      </c>
      <c r="T47" s="12">
        <v>64.68629181779076</v>
      </c>
      <c r="U47" s="13">
        <v>58.807777583633602</v>
      </c>
      <c r="V47" s="14">
        <v>0.37510766384220684</v>
      </c>
      <c r="W47" s="15">
        <v>4.6854298419237349E-2</v>
      </c>
      <c r="X47" s="7">
        <v>40453</v>
      </c>
      <c r="Y47" s="16">
        <v>390328</v>
      </c>
    </row>
    <row r="48" spans="1:25">
      <c r="A48" t="s">
        <v>129</v>
      </c>
      <c r="B48" t="s">
        <v>38</v>
      </c>
      <c r="C48" t="s">
        <v>27</v>
      </c>
      <c r="D48" t="s">
        <v>130</v>
      </c>
      <c r="E48" s="61">
        <v>0.33840287831658616</v>
      </c>
      <c r="F48" s="61">
        <v>0.46683772200163409</v>
      </c>
      <c r="G48" s="61">
        <v>0.18104152631050843</v>
      </c>
      <c r="H48" s="62">
        <v>1.3717873371271304E-2</v>
      </c>
      <c r="I48" s="8">
        <v>0.25392048770996822</v>
      </c>
      <c r="J48" s="9">
        <v>7.7440962954147468</v>
      </c>
      <c r="K48" s="9">
        <v>64.269109859630092</v>
      </c>
      <c r="L48" s="10">
        <v>1.2427904712247309</v>
      </c>
      <c r="M48" s="10">
        <v>0.86468776198571595</v>
      </c>
      <c r="N48" s="10">
        <v>1.1538680235710834</v>
      </c>
      <c r="O48" s="10">
        <v>17.332199999999997</v>
      </c>
      <c r="P48" s="11">
        <v>30.258055783403531</v>
      </c>
      <c r="Q48" s="2">
        <v>0.86146837953718602</v>
      </c>
      <c r="R48" s="2">
        <v>0.8069739952595707</v>
      </c>
      <c r="S48" s="2">
        <v>1.1416922396095519</v>
      </c>
      <c r="T48" s="12">
        <v>57.217907070179386</v>
      </c>
      <c r="U48" s="13">
        <v>50.581690904404333</v>
      </c>
      <c r="V48" s="14">
        <v>0.27611062724547369</v>
      </c>
      <c r="W48" s="15">
        <v>4.0614162569218848E-2</v>
      </c>
      <c r="X48" s="7">
        <v>42543</v>
      </c>
      <c r="Y48" s="16">
        <v>721053</v>
      </c>
    </row>
    <row r="49" spans="1:25">
      <c r="A49" t="s">
        <v>131</v>
      </c>
      <c r="B49" t="s">
        <v>38</v>
      </c>
      <c r="C49" t="s">
        <v>31</v>
      </c>
      <c r="D49" t="s">
        <v>132</v>
      </c>
      <c r="E49" s="61">
        <v>0.20133882595262617</v>
      </c>
      <c r="F49" s="61">
        <v>0.52677651905252321</v>
      </c>
      <c r="G49" s="61">
        <v>0.26776519052523173</v>
      </c>
      <c r="H49" s="62">
        <v>4.1194644696189494E-3</v>
      </c>
      <c r="I49" s="8">
        <v>9.6722621902478018E-2</v>
      </c>
      <c r="J49" s="9">
        <v>3.4965034965034967</v>
      </c>
      <c r="K49" s="9">
        <v>31.361477211967081</v>
      </c>
      <c r="L49" s="10">
        <v>1.6374762919539458</v>
      </c>
      <c r="M49" s="10">
        <v>0.16819684281328798</v>
      </c>
      <c r="N49" s="10">
        <v>1.3192612137203166</v>
      </c>
      <c r="O49" s="10">
        <v>0</v>
      </c>
      <c r="P49" s="11">
        <v>14.752205731330465</v>
      </c>
      <c r="Q49" s="2">
        <v>0.34900975627196423</v>
      </c>
      <c r="R49" s="2" t="s">
        <v>366</v>
      </c>
      <c r="S49" s="2">
        <v>0.1476173864370538</v>
      </c>
      <c r="T49" s="12">
        <v>15.278103971978632</v>
      </c>
      <c r="U49" s="13">
        <v>20.463928971758726</v>
      </c>
      <c r="V49" s="14">
        <v>0.96568816359117793</v>
      </c>
      <c r="W49" s="15">
        <v>-1.1331213825711258E-2</v>
      </c>
      <c r="X49" s="7">
        <v>29992</v>
      </c>
      <c r="Y49" s="16">
        <v>12128</v>
      </c>
    </row>
    <row r="50" spans="1:25">
      <c r="A50" t="s">
        <v>133</v>
      </c>
      <c r="B50" t="s">
        <v>56</v>
      </c>
      <c r="C50" t="s">
        <v>31</v>
      </c>
      <c r="D50" t="s">
        <v>134</v>
      </c>
      <c r="E50" s="61">
        <v>0.26280623608017817</v>
      </c>
      <c r="F50" s="61">
        <v>0.46547884187082406</v>
      </c>
      <c r="G50" s="61">
        <v>0.23904974016332592</v>
      </c>
      <c r="H50" s="62">
        <v>3.2665181885671864E-2</v>
      </c>
      <c r="I50" s="8">
        <v>0.16752767527675277</v>
      </c>
      <c r="J50" s="9">
        <v>2.4003840614498322</v>
      </c>
      <c r="K50" s="9">
        <v>41.121937054605773</v>
      </c>
      <c r="L50" s="10">
        <v>0</v>
      </c>
      <c r="M50" s="10">
        <v>0.46473762028989685</v>
      </c>
      <c r="N50" s="10">
        <v>0</v>
      </c>
      <c r="O50" s="10">
        <v>0</v>
      </c>
      <c r="P50" s="11">
        <v>10.575717363033327</v>
      </c>
      <c r="Q50" s="2">
        <v>0.65004034427594226</v>
      </c>
      <c r="R50" s="2" t="s">
        <v>366</v>
      </c>
      <c r="S50" s="2">
        <v>0.47665193207979023</v>
      </c>
      <c r="T50" s="12">
        <v>33.584119137985901</v>
      </c>
      <c r="U50" s="13">
        <v>28.427257851874998</v>
      </c>
      <c r="V50" s="14">
        <v>2.3356511057271834</v>
      </c>
      <c r="W50" s="15">
        <v>0.20567375886524822</v>
      </c>
      <c r="X50" s="7">
        <v>44281</v>
      </c>
      <c r="Y50" s="16">
        <v>12920</v>
      </c>
    </row>
    <row r="51" spans="1:25">
      <c r="A51" t="s">
        <v>135</v>
      </c>
      <c r="B51" t="s">
        <v>38</v>
      </c>
      <c r="C51" t="s">
        <v>31</v>
      </c>
      <c r="D51" t="s">
        <v>136</v>
      </c>
      <c r="E51" s="61">
        <v>0.1825910931174089</v>
      </c>
      <c r="F51" s="61">
        <v>0.44574898785425099</v>
      </c>
      <c r="G51" s="61">
        <v>0.351417004048583</v>
      </c>
      <c r="H51" s="62">
        <v>2.0242914979757085E-2</v>
      </c>
      <c r="I51" s="8">
        <v>0.12252663622526636</v>
      </c>
      <c r="J51" s="9">
        <v>2.5773195876288661</v>
      </c>
      <c r="K51" s="9">
        <v>30.659726253536245</v>
      </c>
      <c r="L51" s="10">
        <v>0</v>
      </c>
      <c r="M51" s="10">
        <v>0.36363169286632679</v>
      </c>
      <c r="N51" s="10">
        <v>0.98797958175531031</v>
      </c>
      <c r="O51" s="10">
        <v>0</v>
      </c>
      <c r="P51" s="11">
        <v>11.493810535778307</v>
      </c>
      <c r="Q51" s="2">
        <v>0.15723689743547864</v>
      </c>
      <c r="R51" s="2" t="s">
        <v>366</v>
      </c>
      <c r="S51" s="2">
        <v>0.26913646046092582</v>
      </c>
      <c r="T51" s="12">
        <v>12.034778026181895</v>
      </c>
      <c r="U51" s="13">
        <v>18.062771605165484</v>
      </c>
      <c r="V51" s="14">
        <v>0</v>
      </c>
      <c r="W51" s="15">
        <v>3.2823129251700681E-2</v>
      </c>
      <c r="X51" s="7">
        <v>38998</v>
      </c>
      <c r="Y51" s="16">
        <v>12146</v>
      </c>
    </row>
    <row r="52" spans="1:25">
      <c r="A52" t="s">
        <v>137</v>
      </c>
      <c r="B52" t="s">
        <v>30</v>
      </c>
      <c r="C52" t="s">
        <v>31</v>
      </c>
      <c r="D52" t="s">
        <v>138</v>
      </c>
      <c r="E52" s="61">
        <v>0.25560273649445625</v>
      </c>
      <c r="F52" s="61">
        <v>0.49693323897145553</v>
      </c>
      <c r="G52" s="61">
        <v>0.23330974286388298</v>
      </c>
      <c r="H52" s="62">
        <v>1.4154281670205236E-2</v>
      </c>
      <c r="I52" s="8">
        <v>0.15453436356242375</v>
      </c>
      <c r="J52" s="9">
        <v>2.315112540192926</v>
      </c>
      <c r="K52" s="9">
        <v>39.186821525452984</v>
      </c>
      <c r="L52" s="10">
        <v>0.34011525180084484</v>
      </c>
      <c r="M52" s="10">
        <v>0.53235288219716903</v>
      </c>
      <c r="N52" s="10">
        <v>0.25568908207619534</v>
      </c>
      <c r="O52" s="10">
        <v>1.3659999999999999</v>
      </c>
      <c r="P52" s="11">
        <v>14.465057292576212</v>
      </c>
      <c r="Q52" s="2">
        <v>0.47159039571588385</v>
      </c>
      <c r="R52" s="2" t="s">
        <v>366</v>
      </c>
      <c r="S52" s="2">
        <v>0.15472808060406537</v>
      </c>
      <c r="T52" s="12">
        <v>19.506785242787096</v>
      </c>
      <c r="U52" s="13">
        <v>24.386221353605432</v>
      </c>
      <c r="V52" s="14">
        <v>0.33451274310838475</v>
      </c>
      <c r="W52" s="15">
        <v>8.3729737218861122E-2</v>
      </c>
      <c r="X52" s="7">
        <v>32558</v>
      </c>
      <c r="Y52" s="16">
        <v>46932</v>
      </c>
    </row>
    <row r="53" spans="1:25">
      <c r="A53" t="s">
        <v>139</v>
      </c>
      <c r="B53" t="s">
        <v>26</v>
      </c>
      <c r="C53" t="s">
        <v>31</v>
      </c>
      <c r="D53" t="s">
        <v>140</v>
      </c>
      <c r="E53" s="61">
        <v>0.28291302110138961</v>
      </c>
      <c r="F53" s="61">
        <v>0.48239835306227485</v>
      </c>
      <c r="G53" s="61">
        <v>0.20051466803911477</v>
      </c>
      <c r="H53" s="62">
        <v>3.4173957797220794E-2</v>
      </c>
      <c r="I53" s="8">
        <v>0.19421564956944964</v>
      </c>
      <c r="J53" s="9">
        <v>3.9184473152513313</v>
      </c>
      <c r="K53" s="9">
        <v>47.782917522494813</v>
      </c>
      <c r="L53" s="10">
        <v>0</v>
      </c>
      <c r="M53" s="10">
        <v>0.36503027630042806</v>
      </c>
      <c r="N53" s="10">
        <v>0.12151406525305304</v>
      </c>
      <c r="O53" s="10">
        <v>0</v>
      </c>
      <c r="P53" s="11">
        <v>8.7026447889375422</v>
      </c>
      <c r="Q53" s="2">
        <v>0.60359933141537969</v>
      </c>
      <c r="R53" s="2" t="s">
        <v>366</v>
      </c>
      <c r="S53" s="2">
        <v>0.44013430580503099</v>
      </c>
      <c r="T53" s="12">
        <v>31.122114310623374</v>
      </c>
      <c r="U53" s="13">
        <v>29.202558874018575</v>
      </c>
      <c r="V53" s="14">
        <v>0.29256951466428216</v>
      </c>
      <c r="W53" s="15">
        <v>6.4193885578197565E-2</v>
      </c>
      <c r="X53" s="7">
        <v>39107</v>
      </c>
      <c r="Y53" s="16">
        <v>98754</v>
      </c>
    </row>
    <row r="54" spans="1:25">
      <c r="A54" t="s">
        <v>141</v>
      </c>
      <c r="B54" t="s">
        <v>38</v>
      </c>
      <c r="C54" t="s">
        <v>31</v>
      </c>
      <c r="D54" t="s">
        <v>142</v>
      </c>
      <c r="E54" s="61">
        <v>0.26898638426626326</v>
      </c>
      <c r="F54" s="61">
        <v>0.46580937972768532</v>
      </c>
      <c r="G54" s="61">
        <v>0.23328290468986385</v>
      </c>
      <c r="H54" s="62">
        <v>3.1921331316187594E-2</v>
      </c>
      <c r="I54" s="8">
        <v>0.13798102266736953</v>
      </c>
      <c r="J54" s="9">
        <v>1.3062290799248919</v>
      </c>
      <c r="K54" s="9">
        <v>37.071690070520098</v>
      </c>
      <c r="L54" s="10">
        <v>0.95209806097549132</v>
      </c>
      <c r="M54" s="10">
        <v>0.38698075667929371</v>
      </c>
      <c r="N54" s="10">
        <v>0.300488977517961</v>
      </c>
      <c r="O54" s="10">
        <v>0</v>
      </c>
      <c r="P54" s="11">
        <v>13.638159355359386</v>
      </c>
      <c r="Q54" s="2">
        <v>0.70192495968805757</v>
      </c>
      <c r="R54" s="2" t="s">
        <v>366</v>
      </c>
      <c r="S54" s="2">
        <v>0.37933008121646394</v>
      </c>
      <c r="T54" s="12">
        <v>32.823189244176945</v>
      </c>
      <c r="U54" s="13">
        <v>27.844346223352144</v>
      </c>
      <c r="V54" s="14">
        <v>7.1627104830103247E-2</v>
      </c>
      <c r="W54" s="15">
        <v>-1.8065744826383765E-2</v>
      </c>
      <c r="X54" s="7">
        <v>36873</v>
      </c>
      <c r="Y54" s="16">
        <v>73214</v>
      </c>
    </row>
    <row r="55" spans="1:25">
      <c r="A55" t="s">
        <v>143</v>
      </c>
      <c r="B55" t="s">
        <v>26</v>
      </c>
      <c r="C55" t="s">
        <v>27</v>
      </c>
      <c r="D55" t="s">
        <v>144</v>
      </c>
      <c r="E55" s="61">
        <v>0.30494195875126789</v>
      </c>
      <c r="F55" s="61">
        <v>0.48988504451707426</v>
      </c>
      <c r="G55" s="61">
        <v>0.17885720725797363</v>
      </c>
      <c r="H55" s="62">
        <v>2.6315789473684209E-2</v>
      </c>
      <c r="I55" s="8">
        <v>0.1927091528979806</v>
      </c>
      <c r="J55" s="9">
        <v>6.3198509845662585</v>
      </c>
      <c r="K55" s="9">
        <v>53.479479054623489</v>
      </c>
      <c r="L55" s="10">
        <v>0.36640404312108593</v>
      </c>
      <c r="M55" s="10">
        <v>0.87189989593781203</v>
      </c>
      <c r="N55" s="10">
        <v>0.71174772991397861</v>
      </c>
      <c r="O55" s="10">
        <v>0.2089</v>
      </c>
      <c r="P55" s="11">
        <v>23.664489100034309</v>
      </c>
      <c r="Q55" s="2">
        <v>0.87277021374597241</v>
      </c>
      <c r="R55" s="2">
        <v>0.63671302045484801</v>
      </c>
      <c r="S55" s="2">
        <v>0.67189565238573445</v>
      </c>
      <c r="T55" s="12">
        <v>45.515979966732687</v>
      </c>
      <c r="U55" s="13">
        <v>40.886649373796828</v>
      </c>
      <c r="V55" s="14">
        <v>0.24019779119750143</v>
      </c>
      <c r="W55" s="15">
        <v>0.10822918977544431</v>
      </c>
      <c r="X55" s="7">
        <v>38851</v>
      </c>
      <c r="Y55" s="16">
        <v>179839</v>
      </c>
    </row>
    <row r="56" spans="1:25">
      <c r="A56" t="s">
        <v>145</v>
      </c>
      <c r="B56" t="s">
        <v>38</v>
      </c>
      <c r="C56" t="s">
        <v>31</v>
      </c>
      <c r="D56" t="s">
        <v>146</v>
      </c>
      <c r="E56" s="61">
        <v>0.2670787247885491</v>
      </c>
      <c r="F56" s="61">
        <v>0.51171112556929088</v>
      </c>
      <c r="G56" s="61">
        <v>0.19778789850357839</v>
      </c>
      <c r="H56" s="62">
        <v>2.3422251138581651E-2</v>
      </c>
      <c r="I56" s="8">
        <v>0.18464351005484461</v>
      </c>
      <c r="J56" s="9">
        <v>0</v>
      </c>
      <c r="K56" s="9">
        <v>39.033477576368874</v>
      </c>
      <c r="L56" s="10">
        <v>0</v>
      </c>
      <c r="M56" s="10">
        <v>0.50056894429383592</v>
      </c>
      <c r="N56" s="10">
        <v>0.26062027625749284</v>
      </c>
      <c r="O56" s="10">
        <v>0</v>
      </c>
      <c r="P56" s="11">
        <v>12.24022159753785</v>
      </c>
      <c r="Q56" s="2">
        <v>0.5997196070306362</v>
      </c>
      <c r="R56" s="2" t="s">
        <v>366</v>
      </c>
      <c r="S56" s="2">
        <v>0.25561012532274574</v>
      </c>
      <c r="T56" s="12">
        <v>26.302708493163607</v>
      </c>
      <c r="U56" s="13">
        <v>25.858802555690108</v>
      </c>
      <c r="V56" s="14">
        <v>0</v>
      </c>
      <c r="W56" s="15">
        <v>1.1267048823878236E-2</v>
      </c>
      <c r="X56" s="7">
        <v>39565</v>
      </c>
      <c r="Y56" s="16">
        <v>15348</v>
      </c>
    </row>
    <row r="57" spans="1:25">
      <c r="A57" t="s">
        <v>147</v>
      </c>
      <c r="B57" t="s">
        <v>69</v>
      </c>
      <c r="C57" t="s">
        <v>31</v>
      </c>
      <c r="D57" t="s">
        <v>148</v>
      </c>
      <c r="E57" s="61">
        <v>0.2918792517006803</v>
      </c>
      <c r="F57" s="61">
        <v>0.47512755102040816</v>
      </c>
      <c r="G57" s="61">
        <v>0.19982993197278912</v>
      </c>
      <c r="H57" s="62">
        <v>3.3163265306122451E-2</v>
      </c>
      <c r="I57" s="8">
        <v>0.20933521923620935</v>
      </c>
      <c r="J57" s="9">
        <v>6.8728522336769755</v>
      </c>
      <c r="K57" s="9">
        <v>54.864294250201574</v>
      </c>
      <c r="L57" s="10">
        <v>0</v>
      </c>
      <c r="M57" s="10">
        <v>0.23080708131836405</v>
      </c>
      <c r="N57" s="10">
        <v>0.30350165029022347</v>
      </c>
      <c r="O57" s="10">
        <v>0</v>
      </c>
      <c r="P57" s="11">
        <v>6.2411445690388838</v>
      </c>
      <c r="Q57" s="2">
        <v>0.62006809489942882</v>
      </c>
      <c r="R57" s="2" t="s">
        <v>366</v>
      </c>
      <c r="S57" s="2">
        <v>0.21327454682356484</v>
      </c>
      <c r="T57" s="12">
        <v>25.898336205454193</v>
      </c>
      <c r="U57" s="13">
        <v>29.001258341564881</v>
      </c>
      <c r="V57" s="14">
        <v>0</v>
      </c>
      <c r="W57" s="15">
        <v>1.5017905964804189E-2</v>
      </c>
      <c r="X57" s="7">
        <v>32667</v>
      </c>
      <c r="Y57" s="16">
        <v>26359</v>
      </c>
    </row>
    <row r="58" spans="1:25">
      <c r="A58" t="s">
        <v>149</v>
      </c>
      <c r="B58" t="s">
        <v>38</v>
      </c>
      <c r="C58" t="s">
        <v>27</v>
      </c>
      <c r="D58" t="s">
        <v>150</v>
      </c>
      <c r="E58" s="61">
        <v>0.36222750948492061</v>
      </c>
      <c r="F58" s="61">
        <v>0.49585235676162304</v>
      </c>
      <c r="G58" s="61">
        <v>0.13285319272072535</v>
      </c>
      <c r="H58" s="62">
        <v>9.0669410327310143E-3</v>
      </c>
      <c r="I58" s="8">
        <v>0.278420327200815</v>
      </c>
      <c r="J58" s="9">
        <v>21.907365340930966</v>
      </c>
      <c r="K58" s="9">
        <v>92.210965773369381</v>
      </c>
      <c r="L58" s="10">
        <v>0.16953095958941475</v>
      </c>
      <c r="M58" s="10">
        <v>0.58224373380149275</v>
      </c>
      <c r="N58" s="10">
        <v>1.8300211204492318</v>
      </c>
      <c r="O58" s="10">
        <v>3.1925000000000003</v>
      </c>
      <c r="P58" s="11">
        <v>20.228219033238336</v>
      </c>
      <c r="Q58" s="2">
        <v>0.84178748105709045</v>
      </c>
      <c r="R58" s="2">
        <v>1.1378285772176813</v>
      </c>
      <c r="S58" s="2">
        <v>0.56991180940131048</v>
      </c>
      <c r="T58" s="12">
        <v>54.843186206071394</v>
      </c>
      <c r="U58" s="13">
        <v>55.760790337559705</v>
      </c>
      <c r="V58" s="14">
        <v>0</v>
      </c>
      <c r="W58" s="15">
        <v>4.727680856929075E-2</v>
      </c>
      <c r="X58" s="7">
        <v>41118</v>
      </c>
      <c r="Y58" s="16">
        <v>159561</v>
      </c>
    </row>
    <row r="59" spans="1:25">
      <c r="A59" t="s">
        <v>151</v>
      </c>
      <c r="B59" t="s">
        <v>38</v>
      </c>
      <c r="C59" t="s">
        <v>27</v>
      </c>
      <c r="D59" t="s">
        <v>152</v>
      </c>
      <c r="E59" s="61">
        <v>0.32939410425356141</v>
      </c>
      <c r="F59" s="61">
        <v>0.43662979306453886</v>
      </c>
      <c r="G59" s="61">
        <v>0.22166475246327752</v>
      </c>
      <c r="H59" s="62">
        <v>1.2311350218622176E-2</v>
      </c>
      <c r="I59" s="8">
        <v>0.26734148204736441</v>
      </c>
      <c r="J59" s="9">
        <v>10.400646456220839</v>
      </c>
      <c r="K59" s="9">
        <v>69.214732877225543</v>
      </c>
      <c r="L59" s="10">
        <v>7.7153774084889806</v>
      </c>
      <c r="M59" s="10">
        <v>1.1530383997610714</v>
      </c>
      <c r="N59" s="10">
        <v>12.046273786570602</v>
      </c>
      <c r="O59" s="10">
        <v>31.829933333333333</v>
      </c>
      <c r="P59" s="11">
        <v>100</v>
      </c>
      <c r="Q59" s="2">
        <v>0.81906506579409655</v>
      </c>
      <c r="R59" s="2">
        <v>0.77312114481139216</v>
      </c>
      <c r="S59" s="2">
        <v>1.1217068220556692</v>
      </c>
      <c r="T59" s="12">
        <v>55.152718139960122</v>
      </c>
      <c r="U59" s="13">
        <v>74.789150339061891</v>
      </c>
      <c r="V59" s="14">
        <v>0.13360560541928151</v>
      </c>
      <c r="W59" s="15">
        <v>5.7453433355125379E-2</v>
      </c>
      <c r="X59" s="7">
        <v>42189</v>
      </c>
      <c r="Y59" s="16">
        <v>477160</v>
      </c>
    </row>
    <row r="60" spans="1:25">
      <c r="A60" t="s">
        <v>153</v>
      </c>
      <c r="B60" t="s">
        <v>30</v>
      </c>
      <c r="C60" t="s">
        <v>31</v>
      </c>
      <c r="D60" t="s">
        <v>154</v>
      </c>
      <c r="E60" s="61">
        <v>0.21340887629839472</v>
      </c>
      <c r="F60" s="61">
        <v>0.45703493862134087</v>
      </c>
      <c r="G60" s="61">
        <v>0.30878186968838528</v>
      </c>
      <c r="H60" s="62">
        <v>2.0774315391879131E-2</v>
      </c>
      <c r="I60" s="8">
        <v>8.5626911314984705E-2</v>
      </c>
      <c r="J60" s="9">
        <v>0</v>
      </c>
      <c r="K60" s="9">
        <v>25.475884253518398</v>
      </c>
      <c r="L60" s="10">
        <v>0</v>
      </c>
      <c r="M60" s="10">
        <v>0</v>
      </c>
      <c r="N60" s="10">
        <v>0.31869970520277274</v>
      </c>
      <c r="O60" s="10">
        <v>0.16373333333333334</v>
      </c>
      <c r="P60" s="11">
        <v>1.0552729310601081</v>
      </c>
      <c r="Q60" s="2">
        <v>1.0612005809213643</v>
      </c>
      <c r="R60" s="2" t="s">
        <v>366</v>
      </c>
      <c r="S60" s="2">
        <v>8.1638045822480784E-2</v>
      </c>
      <c r="T60" s="12">
        <v>37.11888118804152</v>
      </c>
      <c r="U60" s="13">
        <v>21.21667945754001</v>
      </c>
      <c r="V60" s="14">
        <v>0</v>
      </c>
      <c r="W60" s="15">
        <v>6.0767410412440839E-2</v>
      </c>
      <c r="X60" s="7">
        <v>29276</v>
      </c>
      <c r="Y60" s="16">
        <v>12551</v>
      </c>
    </row>
    <row r="61" spans="1:25">
      <c r="A61" t="s">
        <v>155</v>
      </c>
      <c r="B61" t="s">
        <v>56</v>
      </c>
      <c r="C61" t="s">
        <v>31</v>
      </c>
      <c r="D61" t="s">
        <v>156</v>
      </c>
      <c r="E61" s="61">
        <v>0.29234042553191492</v>
      </c>
      <c r="F61" s="61">
        <v>0.46</v>
      </c>
      <c r="G61" s="61">
        <v>0.19574468085106383</v>
      </c>
      <c r="H61" s="62">
        <v>5.1914893617021278E-2</v>
      </c>
      <c r="I61" s="8">
        <v>0.20384294068504594</v>
      </c>
      <c r="J61" s="9">
        <v>8.2827167310877972</v>
      </c>
      <c r="K61" s="9">
        <v>56.756469127896771</v>
      </c>
      <c r="L61" s="10">
        <v>0</v>
      </c>
      <c r="M61" s="10">
        <v>0.28157003116528273</v>
      </c>
      <c r="N61" s="10">
        <v>0</v>
      </c>
      <c r="O61" s="10">
        <v>0</v>
      </c>
      <c r="P61" s="11">
        <v>6.4074973436559794</v>
      </c>
      <c r="Q61" s="2">
        <v>0.45052391002416164</v>
      </c>
      <c r="R61" s="2" t="s">
        <v>366</v>
      </c>
      <c r="S61" s="2">
        <v>0.39432516059444966</v>
      </c>
      <c r="T61" s="12">
        <v>24.902565626765991</v>
      </c>
      <c r="U61" s="13">
        <v>29.355510699439581</v>
      </c>
      <c r="V61" s="14">
        <v>3.7088258497654469</v>
      </c>
      <c r="W61" s="15">
        <v>8.8820684523809521E-2</v>
      </c>
      <c r="X61" s="7">
        <v>43736</v>
      </c>
      <c r="Y61" s="16">
        <v>11707</v>
      </c>
    </row>
    <row r="62" spans="1:25">
      <c r="A62" t="s">
        <v>157</v>
      </c>
      <c r="B62" t="s">
        <v>38</v>
      </c>
      <c r="C62" t="s">
        <v>31</v>
      </c>
      <c r="D62" t="s">
        <v>158</v>
      </c>
      <c r="E62" s="61">
        <v>0.21253245220675007</v>
      </c>
      <c r="F62" s="61">
        <v>0.41102194949256549</v>
      </c>
      <c r="G62" s="61">
        <v>0.30375265518055228</v>
      </c>
      <c r="H62" s="62">
        <v>7.2692943120132164E-2</v>
      </c>
      <c r="I62" s="8">
        <v>0.11975798038806593</v>
      </c>
      <c r="J62" s="9">
        <v>2.1313440788597311</v>
      </c>
      <c r="K62" s="9">
        <v>32.12292189847777</v>
      </c>
      <c r="L62" s="10">
        <v>0</v>
      </c>
      <c r="M62" s="10">
        <v>0.17324791253306093</v>
      </c>
      <c r="N62" s="10">
        <v>1.4869888475836432</v>
      </c>
      <c r="O62" s="10">
        <v>0</v>
      </c>
      <c r="P62" s="11">
        <v>8.7871762316545947</v>
      </c>
      <c r="Q62" s="2">
        <v>0.43739267452693747</v>
      </c>
      <c r="R62" s="2" t="s">
        <v>366</v>
      </c>
      <c r="S62" s="2">
        <v>1.0224912253751841</v>
      </c>
      <c r="T62" s="12">
        <v>40.439249589178367</v>
      </c>
      <c r="U62" s="13">
        <v>27.116449239770247</v>
      </c>
      <c r="V62" s="14">
        <v>0</v>
      </c>
      <c r="W62" s="15">
        <v>4.824993466154681E-4</v>
      </c>
      <c r="X62" s="7">
        <v>35141</v>
      </c>
      <c r="Y62" s="16">
        <v>49765</v>
      </c>
    </row>
    <row r="63" spans="1:25">
      <c r="A63" t="s">
        <v>159</v>
      </c>
      <c r="B63" t="s">
        <v>56</v>
      </c>
      <c r="C63" t="s">
        <v>31</v>
      </c>
      <c r="D63" t="s">
        <v>160</v>
      </c>
      <c r="E63" s="61">
        <v>0.28329581269698334</v>
      </c>
      <c r="F63" s="61">
        <v>0.47330031517334537</v>
      </c>
      <c r="G63" s="61">
        <v>0.21053579468707789</v>
      </c>
      <c r="H63" s="62">
        <v>3.286807744259343E-2</v>
      </c>
      <c r="I63" s="8">
        <v>0.22518137570024796</v>
      </c>
      <c r="J63" s="9">
        <v>9.5833333333333321</v>
      </c>
      <c r="K63" s="9">
        <v>60.159072840447479</v>
      </c>
      <c r="L63" s="10">
        <v>0.11102601364312192</v>
      </c>
      <c r="M63" s="10">
        <v>0.4561708784836162</v>
      </c>
      <c r="N63" s="10">
        <v>0.45283446070245947</v>
      </c>
      <c r="O63" s="10">
        <v>0</v>
      </c>
      <c r="P63" s="11">
        <v>12.305422756953128</v>
      </c>
      <c r="Q63" s="2">
        <v>0.6245669236372895</v>
      </c>
      <c r="R63" s="2" t="s">
        <v>366</v>
      </c>
      <c r="S63" s="2">
        <v>0.58586771306801655</v>
      </c>
      <c r="T63" s="12">
        <v>35.519596577376291</v>
      </c>
      <c r="U63" s="13">
        <v>35.994697391592297</v>
      </c>
      <c r="V63" s="14">
        <v>0.38374564750861956</v>
      </c>
      <c r="W63" s="15">
        <v>0.11348165889323081</v>
      </c>
      <c r="X63" s="7">
        <v>39664</v>
      </c>
      <c r="Y63" s="16">
        <v>105999</v>
      </c>
    </row>
    <row r="64" spans="1:25">
      <c r="A64" t="s">
        <v>161</v>
      </c>
      <c r="B64" t="s">
        <v>56</v>
      </c>
      <c r="C64" t="s">
        <v>31</v>
      </c>
      <c r="D64" t="s">
        <v>162</v>
      </c>
      <c r="E64" s="61">
        <v>0.22438955936008981</v>
      </c>
      <c r="F64" s="61">
        <v>0.42562447375806906</v>
      </c>
      <c r="G64" s="61">
        <v>0.26157732248105531</v>
      </c>
      <c r="H64" s="62">
        <v>8.8408644400785857E-2</v>
      </c>
      <c r="I64" s="8">
        <v>0.14911746804625683</v>
      </c>
      <c r="J64" s="9">
        <v>1.0660980810234542</v>
      </c>
      <c r="K64" s="9">
        <v>34.024902628519946</v>
      </c>
      <c r="L64" s="10">
        <v>0</v>
      </c>
      <c r="M64" s="10">
        <v>9.616442026287958E-2</v>
      </c>
      <c r="N64" s="10">
        <v>1.1039677901162412</v>
      </c>
      <c r="O64" s="10">
        <v>0</v>
      </c>
      <c r="P64" s="11">
        <v>5.7851360281203039</v>
      </c>
      <c r="Q64" s="2">
        <v>0.2873393120805306</v>
      </c>
      <c r="R64" s="2" t="s">
        <v>366</v>
      </c>
      <c r="S64" s="2">
        <v>0.3208862658358419</v>
      </c>
      <c r="T64" s="12">
        <v>17.646737570355779</v>
      </c>
      <c r="U64" s="13">
        <v>19.152258742332009</v>
      </c>
      <c r="V64" s="14">
        <v>10.434624329411704</v>
      </c>
      <c r="W64" s="15">
        <v>0.13969581467638678</v>
      </c>
      <c r="X64" s="7">
        <v>54284</v>
      </c>
      <c r="Y64" s="16">
        <v>30798</v>
      </c>
    </row>
    <row r="65" spans="1:25">
      <c r="A65" t="s">
        <v>163</v>
      </c>
      <c r="B65" t="s">
        <v>38</v>
      </c>
      <c r="C65" t="s">
        <v>27</v>
      </c>
      <c r="D65" t="s">
        <v>164</v>
      </c>
      <c r="E65" s="61">
        <v>0.32070036895591947</v>
      </c>
      <c r="F65" s="61">
        <v>0.47756057565753984</v>
      </c>
      <c r="G65" s="61">
        <v>0.18754180421602262</v>
      </c>
      <c r="H65" s="62">
        <v>1.4197251170518049E-2</v>
      </c>
      <c r="I65" s="8">
        <v>0.25216183433110301</v>
      </c>
      <c r="J65" s="9">
        <v>10.284596274890911</v>
      </c>
      <c r="K65" s="9">
        <v>66.903584045162845</v>
      </c>
      <c r="L65" s="10">
        <v>0.54981374561001883</v>
      </c>
      <c r="M65" s="10">
        <v>0.73011245193737362</v>
      </c>
      <c r="N65" s="10">
        <v>1.4153745055667195</v>
      </c>
      <c r="O65" s="10">
        <v>0.33146666666666663</v>
      </c>
      <c r="P65" s="11">
        <v>23.485269491436135</v>
      </c>
      <c r="Q65" s="2">
        <v>0.80223299748036825</v>
      </c>
      <c r="R65" s="2">
        <v>0.95544997650746932</v>
      </c>
      <c r="S65" s="2">
        <v>0.90954836746747036</v>
      </c>
      <c r="T65" s="12">
        <v>55.457018962853766</v>
      </c>
      <c r="U65" s="13">
        <v>48.615290833150915</v>
      </c>
      <c r="V65" s="14">
        <v>8.1757111349366376E-2</v>
      </c>
      <c r="W65" s="15">
        <v>3.7284802936292931E-2</v>
      </c>
      <c r="X65" s="7">
        <v>39361</v>
      </c>
      <c r="Y65" s="16">
        <v>474786</v>
      </c>
    </row>
    <row r="66" spans="1:25">
      <c r="A66" t="s">
        <v>165</v>
      </c>
      <c r="B66" t="s">
        <v>30</v>
      </c>
      <c r="C66" t="s">
        <v>31</v>
      </c>
      <c r="D66" t="s">
        <v>166</v>
      </c>
      <c r="E66" s="61">
        <v>0.23015873015873015</v>
      </c>
      <c r="F66" s="61">
        <v>0.47396825396825398</v>
      </c>
      <c r="G66" s="61">
        <v>0.28190476190476188</v>
      </c>
      <c r="H66" s="62">
        <v>1.3968253968253968E-2</v>
      </c>
      <c r="I66" s="8">
        <v>0.12005856515373353</v>
      </c>
      <c r="J66" s="9">
        <v>0.63653723742838952</v>
      </c>
      <c r="K66" s="9">
        <v>31.098808346488482</v>
      </c>
      <c r="L66" s="10">
        <v>0</v>
      </c>
      <c r="M66" s="10">
        <v>0</v>
      </c>
      <c r="N66" s="10">
        <v>0</v>
      </c>
      <c r="O66" s="10">
        <v>0.25766666666666665</v>
      </c>
      <c r="P66" s="11">
        <v>2.6645437636316455E-2</v>
      </c>
      <c r="Q66" s="2">
        <v>0.55141353342028199</v>
      </c>
      <c r="R66" s="2" t="s">
        <v>366</v>
      </c>
      <c r="S66" s="2">
        <v>8.501411565440703E-2</v>
      </c>
      <c r="T66" s="12">
        <v>20.370345806811148</v>
      </c>
      <c r="U66" s="13">
        <v>17.165266530311982</v>
      </c>
      <c r="V66" s="14">
        <v>0</v>
      </c>
      <c r="W66" s="15">
        <v>-1.822652199476188E-2</v>
      </c>
      <c r="X66" s="7">
        <v>30715</v>
      </c>
      <c r="Y66" s="16">
        <v>18368</v>
      </c>
    </row>
    <row r="67" spans="1:25">
      <c r="A67" t="s">
        <v>167</v>
      </c>
      <c r="B67" t="s">
        <v>56</v>
      </c>
      <c r="C67" t="s">
        <v>31</v>
      </c>
      <c r="D67" t="s">
        <v>168</v>
      </c>
      <c r="E67" s="61">
        <v>0.26007326007326009</v>
      </c>
      <c r="F67" s="61">
        <v>0.4567901234567901</v>
      </c>
      <c r="G67" s="61">
        <v>0.23090489757156424</v>
      </c>
      <c r="H67" s="62">
        <v>5.2231718898385564E-2</v>
      </c>
      <c r="I67" s="8">
        <v>0.14021808851828094</v>
      </c>
      <c r="J67" s="9">
        <v>3.2106907323845886</v>
      </c>
      <c r="K67" s="9">
        <v>39.73353930695</v>
      </c>
      <c r="L67" s="10">
        <v>0</v>
      </c>
      <c r="M67" s="10">
        <v>0.27997761656541953</v>
      </c>
      <c r="N67" s="10">
        <v>0.68674715343304893</v>
      </c>
      <c r="O67" s="10">
        <v>0</v>
      </c>
      <c r="P67" s="11">
        <v>8.6087198852352032</v>
      </c>
      <c r="Q67" s="2">
        <v>0.54371447984830368</v>
      </c>
      <c r="R67" s="2" t="s">
        <v>366</v>
      </c>
      <c r="S67" s="2">
        <v>0.35099972233403542</v>
      </c>
      <c r="T67" s="12">
        <v>26.878444344352275</v>
      </c>
      <c r="U67" s="13">
        <v>25.073567845512496</v>
      </c>
      <c r="V67" s="14">
        <v>4.5423643813811116</v>
      </c>
      <c r="W67" s="15">
        <v>5.7902996134956843E-2</v>
      </c>
      <c r="X67" s="7">
        <v>42030</v>
      </c>
      <c r="Y67" s="16">
        <v>72807</v>
      </c>
    </row>
    <row r="68" spans="1:25">
      <c r="A68" t="s">
        <v>169</v>
      </c>
      <c r="B68" t="s">
        <v>38</v>
      </c>
      <c r="C68" t="s">
        <v>31</v>
      </c>
      <c r="D68" t="s">
        <v>170</v>
      </c>
      <c r="E68" s="61">
        <v>0.26098990556821883</v>
      </c>
      <c r="F68" s="61">
        <v>0.46059915337023771</v>
      </c>
      <c r="G68" s="61">
        <v>0.26245522631064799</v>
      </c>
      <c r="H68" s="62">
        <v>1.5955714750895474E-2</v>
      </c>
      <c r="I68" s="8">
        <v>0.1361043194784026</v>
      </c>
      <c r="J68" s="9">
        <v>3.0769230769230771</v>
      </c>
      <c r="K68" s="9">
        <v>39.205352374403816</v>
      </c>
      <c r="L68" s="10">
        <v>0.32594256413442102</v>
      </c>
      <c r="M68" s="10">
        <v>0.39283059535642095</v>
      </c>
      <c r="N68" s="10">
        <v>2.4845421948671618</v>
      </c>
      <c r="O68" s="10">
        <v>0</v>
      </c>
      <c r="P68" s="11">
        <v>18.353157927956758</v>
      </c>
      <c r="Q68" s="2">
        <v>0.70029319173788263</v>
      </c>
      <c r="R68" s="2" t="s">
        <v>366</v>
      </c>
      <c r="S68" s="2">
        <v>0.38603862409759188</v>
      </c>
      <c r="T68" s="12">
        <v>32.939860437875502</v>
      </c>
      <c r="U68" s="13">
        <v>30.166123580078693</v>
      </c>
      <c r="V68" s="14">
        <v>0</v>
      </c>
      <c r="W68" s="15">
        <v>-3.6689997742153988E-4</v>
      </c>
      <c r="X68" s="7">
        <v>35402</v>
      </c>
      <c r="Y68" s="16">
        <v>35419</v>
      </c>
    </row>
    <row r="69" spans="1:25">
      <c r="A69" t="s">
        <v>171</v>
      </c>
      <c r="B69" t="s">
        <v>41</v>
      </c>
      <c r="C69" t="s">
        <v>31</v>
      </c>
      <c r="D69" t="s">
        <v>172</v>
      </c>
      <c r="E69" s="61">
        <v>0.27588357588357587</v>
      </c>
      <c r="F69" s="61">
        <v>0.52245322245322245</v>
      </c>
      <c r="G69" s="61">
        <v>0.18295218295218296</v>
      </c>
      <c r="H69" s="62">
        <v>1.8711018711018712E-2</v>
      </c>
      <c r="I69" s="8">
        <v>0.15534290271132375</v>
      </c>
      <c r="J69" s="9">
        <v>1.256281407035176</v>
      </c>
      <c r="K69" s="9">
        <v>39.158300173702813</v>
      </c>
      <c r="L69" s="10">
        <v>0</v>
      </c>
      <c r="M69" s="10">
        <v>0.42263925827445359</v>
      </c>
      <c r="N69" s="10">
        <v>7.1136404054775032E-2</v>
      </c>
      <c r="O69" s="10">
        <v>0</v>
      </c>
      <c r="P69" s="11">
        <v>9.8494799444502679</v>
      </c>
      <c r="Q69" s="2">
        <v>0.36463705879160441</v>
      </c>
      <c r="R69" s="2" t="s">
        <v>366</v>
      </c>
      <c r="S69" s="2">
        <v>9.5562691245783704E-2</v>
      </c>
      <c r="T69" s="12">
        <v>14.470731089121362</v>
      </c>
      <c r="U69" s="13">
        <v>21.159503735758147</v>
      </c>
      <c r="V69" s="14">
        <v>0.3927612307143224</v>
      </c>
      <c r="W69" s="15">
        <v>-2.2868661592465159E-2</v>
      </c>
      <c r="X69" s="7">
        <v>33078</v>
      </c>
      <c r="Y69" s="16">
        <v>28115</v>
      </c>
    </row>
    <row r="70" spans="1:25">
      <c r="A70" t="s">
        <v>173</v>
      </c>
      <c r="B70" t="s">
        <v>41</v>
      </c>
      <c r="C70" t="s">
        <v>27</v>
      </c>
      <c r="D70" t="s">
        <v>174</v>
      </c>
      <c r="E70" s="61">
        <v>0.318194245096029</v>
      </c>
      <c r="F70" s="61">
        <v>0.52371676577130755</v>
      </c>
      <c r="G70" s="61">
        <v>0.14852026519034925</v>
      </c>
      <c r="H70" s="62">
        <v>9.5687239423142643E-3</v>
      </c>
      <c r="I70" s="8">
        <v>0.23512095225905541</v>
      </c>
      <c r="J70" s="9">
        <v>6.0547560547560542</v>
      </c>
      <c r="K70" s="9">
        <v>58.040917459845154</v>
      </c>
      <c r="L70" s="10">
        <v>0.29140593565481843</v>
      </c>
      <c r="M70" s="10">
        <v>0.64996019496976454</v>
      </c>
      <c r="N70" s="10">
        <v>0.43276304780589137</v>
      </c>
      <c r="O70" s="10">
        <v>0.82596666666666663</v>
      </c>
      <c r="P70" s="11">
        <v>17.465324501518431</v>
      </c>
      <c r="Q70" s="2">
        <v>0.84842677967125013</v>
      </c>
      <c r="R70" s="2">
        <v>1.2813669578840836</v>
      </c>
      <c r="S70" s="2">
        <v>0.21449122386029723</v>
      </c>
      <c r="T70" s="12">
        <v>52.327433560905334</v>
      </c>
      <c r="U70" s="13">
        <v>42.61122517408964</v>
      </c>
      <c r="V70" s="14">
        <v>1.0577810668048568</v>
      </c>
      <c r="W70" s="15">
        <v>9.665886224134658E-2</v>
      </c>
      <c r="X70" s="7">
        <v>36583</v>
      </c>
      <c r="Y70" s="16">
        <v>138644</v>
      </c>
    </row>
    <row r="71" spans="1:25">
      <c r="A71" t="s">
        <v>175</v>
      </c>
      <c r="B71" t="s">
        <v>30</v>
      </c>
      <c r="C71" t="s">
        <v>27</v>
      </c>
      <c r="D71" t="s">
        <v>176</v>
      </c>
      <c r="E71" s="61">
        <v>0.36339443570549657</v>
      </c>
      <c r="F71" s="61">
        <v>0.476477299375275</v>
      </c>
      <c r="G71" s="61">
        <v>0.15455817372677041</v>
      </c>
      <c r="H71" s="62">
        <v>5.5700911924579802E-3</v>
      </c>
      <c r="I71" s="8">
        <v>0.29611123538622741</v>
      </c>
      <c r="J71" s="9">
        <v>9.6905343014786602</v>
      </c>
      <c r="K71" s="9">
        <v>73.480447279157801</v>
      </c>
      <c r="L71" s="10">
        <v>1.1681565022726921</v>
      </c>
      <c r="M71" s="10">
        <v>1.4771962147438547</v>
      </c>
      <c r="N71" s="10">
        <v>1.4021156204100118</v>
      </c>
      <c r="O71" s="10">
        <v>379.53036666666668</v>
      </c>
      <c r="P71" s="11">
        <v>82.158365272307776</v>
      </c>
      <c r="Q71" s="2">
        <v>1.4846775328661526</v>
      </c>
      <c r="R71" s="2">
        <v>1.5316436304832926</v>
      </c>
      <c r="S71" s="2">
        <v>1.0939343249623461</v>
      </c>
      <c r="T71" s="12">
        <v>87.102560794121743</v>
      </c>
      <c r="U71" s="13">
        <v>80.913791115195764</v>
      </c>
      <c r="V71" s="14">
        <v>0.1689054810718377</v>
      </c>
      <c r="W71" s="15">
        <v>5.1894400746405778E-2</v>
      </c>
      <c r="X71" s="7">
        <v>38281</v>
      </c>
      <c r="Y71" s="16">
        <v>3824221</v>
      </c>
    </row>
    <row r="72" spans="1:25">
      <c r="A72" t="s">
        <v>177</v>
      </c>
      <c r="B72" t="s">
        <v>111</v>
      </c>
      <c r="C72" t="s">
        <v>31</v>
      </c>
      <c r="D72" t="s">
        <v>178</v>
      </c>
      <c r="E72" s="61">
        <v>0.2641070389761489</v>
      </c>
      <c r="F72" s="61">
        <v>0.49854566608493311</v>
      </c>
      <c r="G72" s="61">
        <v>0.20738801628853984</v>
      </c>
      <c r="H72" s="62">
        <v>2.9959278650378125E-2</v>
      </c>
      <c r="I72" s="8">
        <v>0.13432835820895522</v>
      </c>
      <c r="J72" s="9">
        <v>1.6117478510028653</v>
      </c>
      <c r="K72" s="9">
        <v>36.844440021876729</v>
      </c>
      <c r="L72" s="10">
        <v>0</v>
      </c>
      <c r="M72" s="10">
        <v>0.56319248158611146</v>
      </c>
      <c r="N72" s="10">
        <v>0.29052032189651666</v>
      </c>
      <c r="O72" s="10">
        <v>0.20006666666666664</v>
      </c>
      <c r="P72" s="11">
        <v>13.783407753388769</v>
      </c>
      <c r="Q72" s="2">
        <v>0.3554070837800043</v>
      </c>
      <c r="R72" s="2" t="s">
        <v>366</v>
      </c>
      <c r="S72" s="2">
        <v>0.26691657158946314</v>
      </c>
      <c r="T72" s="12">
        <v>18.522385976370995</v>
      </c>
      <c r="U72" s="13">
        <v>23.050077917212164</v>
      </c>
      <c r="V72" s="14">
        <v>0.64313651628170099</v>
      </c>
      <c r="W72" s="15">
        <v>3.1804556354916066E-2</v>
      </c>
      <c r="X72" s="7">
        <v>38152</v>
      </c>
      <c r="Y72" s="16">
        <v>34421</v>
      </c>
    </row>
    <row r="73" spans="1:25">
      <c r="A73" t="s">
        <v>179</v>
      </c>
      <c r="B73" t="s">
        <v>26</v>
      </c>
      <c r="C73" t="s">
        <v>31</v>
      </c>
      <c r="D73" t="s">
        <v>180</v>
      </c>
      <c r="E73" s="61">
        <v>0.29457870672762898</v>
      </c>
      <c r="F73" s="61">
        <v>0.51055954713694751</v>
      </c>
      <c r="G73" s="61">
        <v>0.17265403875462659</v>
      </c>
      <c r="H73" s="62">
        <v>2.2207707380796866E-2</v>
      </c>
      <c r="I73" s="8">
        <v>0.20261750095529232</v>
      </c>
      <c r="J73" s="9">
        <v>7.656967840735069</v>
      </c>
      <c r="K73" s="9">
        <v>55.779762390719867</v>
      </c>
      <c r="L73" s="10">
        <v>0.13191243021984325</v>
      </c>
      <c r="M73" s="10">
        <v>0.60822938170363205</v>
      </c>
      <c r="N73" s="10">
        <v>0.36726823843870193</v>
      </c>
      <c r="O73" s="10">
        <v>0</v>
      </c>
      <c r="P73" s="11">
        <v>15.571456918180907</v>
      </c>
      <c r="Q73" s="2">
        <v>0.90986535610920438</v>
      </c>
      <c r="R73" s="2" t="s">
        <v>366</v>
      </c>
      <c r="S73" s="2">
        <v>0.68203852723975888</v>
      </c>
      <c r="T73" s="12">
        <v>47.385840318774676</v>
      </c>
      <c r="U73" s="13">
        <v>39.579019875891817</v>
      </c>
      <c r="V73" s="14">
        <v>0.18913102060532871</v>
      </c>
      <c r="W73" s="15">
        <v>6.1281276729355461E-2</v>
      </c>
      <c r="X73" s="7">
        <v>35125</v>
      </c>
      <c r="Y73" s="16">
        <v>98021</v>
      </c>
    </row>
    <row r="74" spans="1:25">
      <c r="A74" t="s">
        <v>181</v>
      </c>
      <c r="B74" t="s">
        <v>69</v>
      </c>
      <c r="C74" t="s">
        <v>31</v>
      </c>
      <c r="D74" t="s">
        <v>182</v>
      </c>
      <c r="E74" s="61">
        <v>0.24615137908915971</v>
      </c>
      <c r="F74" s="61">
        <v>0.49887748556767159</v>
      </c>
      <c r="G74" s="61">
        <v>0.22354073123797305</v>
      </c>
      <c r="H74" s="62">
        <v>3.1430404105195639E-2</v>
      </c>
      <c r="I74" s="8">
        <v>0.15382633341922186</v>
      </c>
      <c r="J74" s="9">
        <v>2.3628691983122359</v>
      </c>
      <c r="K74" s="9">
        <v>38.423166710146191</v>
      </c>
      <c r="L74" s="10">
        <v>0.50626823988523506</v>
      </c>
      <c r="M74" s="10">
        <v>0.22534379271906904</v>
      </c>
      <c r="N74" s="10">
        <v>0.33511128487251807</v>
      </c>
      <c r="O74" s="10">
        <v>0</v>
      </c>
      <c r="P74" s="11">
        <v>8.2685415765107422</v>
      </c>
      <c r="Q74" s="2">
        <v>0.3276145221710009</v>
      </c>
      <c r="R74" s="2" t="s">
        <v>366</v>
      </c>
      <c r="S74" s="2">
        <v>0.10597069710187433</v>
      </c>
      <c r="T74" s="12">
        <v>13.512769897116495</v>
      </c>
      <c r="U74" s="13">
        <v>20.068159394591145</v>
      </c>
      <c r="V74" s="14">
        <v>0.55453070313497244</v>
      </c>
      <c r="W74" s="15">
        <v>-1.3199955908289242E-2</v>
      </c>
      <c r="X74" s="7">
        <v>34131</v>
      </c>
      <c r="Y74" s="16">
        <v>35809</v>
      </c>
    </row>
    <row r="75" spans="1:25">
      <c r="A75" t="s">
        <v>183</v>
      </c>
      <c r="B75" t="s">
        <v>38</v>
      </c>
      <c r="C75" t="s">
        <v>31</v>
      </c>
      <c r="D75" t="s">
        <v>184</v>
      </c>
      <c r="E75" s="61">
        <v>0.25529898328450801</v>
      </c>
      <c r="F75" s="61">
        <v>0.40573841116663795</v>
      </c>
      <c r="G75" s="61">
        <v>0.28692055833189728</v>
      </c>
      <c r="H75" s="62">
        <v>5.2042047216956745E-2</v>
      </c>
      <c r="I75" s="8">
        <v>0.12280431432973805</v>
      </c>
      <c r="J75" s="9">
        <v>2.901073397156948</v>
      </c>
      <c r="K75" s="9">
        <v>37.214799266483631</v>
      </c>
      <c r="L75" s="10">
        <v>0.27888762345255547</v>
      </c>
      <c r="M75" s="10">
        <v>0.21007457143818906</v>
      </c>
      <c r="N75" s="10">
        <v>0.34823901859912942</v>
      </c>
      <c r="O75" s="10">
        <v>0</v>
      </c>
      <c r="P75" s="11">
        <v>7.0436911904567205</v>
      </c>
      <c r="Q75" s="2">
        <v>0.66541077475744248</v>
      </c>
      <c r="R75" s="2" t="s">
        <v>366</v>
      </c>
      <c r="S75" s="2">
        <v>0.56971495920736093</v>
      </c>
      <c r="T75" s="12">
        <v>36.457693789547349</v>
      </c>
      <c r="U75" s="13">
        <v>26.905394748829234</v>
      </c>
      <c r="V75" s="14">
        <v>1.3064507339878579</v>
      </c>
      <c r="W75" s="15">
        <v>9.7821396032798935E-3</v>
      </c>
      <c r="X75" s="7">
        <v>35657</v>
      </c>
      <c r="Y75" s="16">
        <v>63175</v>
      </c>
    </row>
    <row r="76" spans="1:25">
      <c r="A76" t="s">
        <v>185</v>
      </c>
      <c r="B76" t="s">
        <v>111</v>
      </c>
      <c r="C76" t="s">
        <v>31</v>
      </c>
      <c r="D76" t="s">
        <v>186</v>
      </c>
      <c r="E76" s="61">
        <v>0.28382581648522548</v>
      </c>
      <c r="F76" s="61">
        <v>0.50103680663556249</v>
      </c>
      <c r="G76" s="61">
        <v>0.18195956454121306</v>
      </c>
      <c r="H76" s="62">
        <v>3.3177812337998963E-2</v>
      </c>
      <c r="I76" s="8">
        <v>0.19398340248962656</v>
      </c>
      <c r="J76" s="9">
        <v>2.7081922816519972</v>
      </c>
      <c r="K76" s="9">
        <v>45.809860901743335</v>
      </c>
      <c r="L76" s="10">
        <v>0</v>
      </c>
      <c r="M76" s="10">
        <v>0.32095013226119784</v>
      </c>
      <c r="N76" s="10">
        <v>0.20815986677768528</v>
      </c>
      <c r="O76" s="10">
        <v>0</v>
      </c>
      <c r="P76" s="11">
        <v>7.9818397780271777</v>
      </c>
      <c r="Q76" s="2">
        <v>0.47903299880465677</v>
      </c>
      <c r="R76" s="2" t="s">
        <v>366</v>
      </c>
      <c r="S76" s="2">
        <v>0.29647724719986074</v>
      </c>
      <c r="T76" s="12">
        <v>23.356346394459983</v>
      </c>
      <c r="U76" s="13">
        <v>25.716015691410167</v>
      </c>
      <c r="V76" s="14">
        <v>0.40735297922383279</v>
      </c>
      <c r="W76" s="15">
        <v>6.2773076710358935E-2</v>
      </c>
      <c r="X76" s="7">
        <v>37220</v>
      </c>
      <c r="Y76" s="16">
        <v>19216</v>
      </c>
    </row>
    <row r="77" spans="1:25">
      <c r="A77" t="s">
        <v>187</v>
      </c>
      <c r="B77" t="s">
        <v>38</v>
      </c>
      <c r="C77" t="s">
        <v>31</v>
      </c>
      <c r="D77" t="s">
        <v>188</v>
      </c>
      <c r="E77" s="61">
        <v>0.31606175069797998</v>
      </c>
      <c r="F77" s="61">
        <v>0.5100180653637707</v>
      </c>
      <c r="G77" s="61">
        <v>0.15815404828379045</v>
      </c>
      <c r="H77" s="62">
        <v>1.5766135654458859E-2</v>
      </c>
      <c r="I77" s="8">
        <v>0.19895287958115182</v>
      </c>
      <c r="J77" s="9">
        <v>3.6650690724555961</v>
      </c>
      <c r="K77" s="9">
        <v>50.52547235429882</v>
      </c>
      <c r="L77" s="10">
        <v>0.26546888092051402</v>
      </c>
      <c r="M77" s="10">
        <v>0.46355936482375076</v>
      </c>
      <c r="N77" s="10">
        <v>0.3122901800352888</v>
      </c>
      <c r="O77" s="10">
        <v>0</v>
      </c>
      <c r="P77" s="11">
        <v>12.640646471084811</v>
      </c>
      <c r="Q77" s="2">
        <v>0.49760260913939702</v>
      </c>
      <c r="R77" s="2" t="s">
        <v>366</v>
      </c>
      <c r="S77" s="2">
        <v>0.26250967583649715</v>
      </c>
      <c r="T77" s="12">
        <v>23.105977124336004</v>
      </c>
      <c r="U77" s="13">
        <v>28.757365316573214</v>
      </c>
      <c r="V77" s="14">
        <v>0.18154239540573311</v>
      </c>
      <c r="W77" s="15">
        <v>9.7597124117053489E-3</v>
      </c>
      <c r="X77" s="7">
        <v>39138</v>
      </c>
      <c r="Y77" s="16">
        <v>64043</v>
      </c>
    </row>
    <row r="78" spans="1:25">
      <c r="A78" t="s">
        <v>189</v>
      </c>
      <c r="B78" t="s">
        <v>56</v>
      </c>
      <c r="C78" t="s">
        <v>31</v>
      </c>
      <c r="D78" t="s">
        <v>190</v>
      </c>
      <c r="E78" s="61">
        <v>0.33472644376899696</v>
      </c>
      <c r="F78" s="61">
        <v>0.46846504559270519</v>
      </c>
      <c r="G78" s="61">
        <v>0.17401215805471124</v>
      </c>
      <c r="H78" s="62">
        <v>2.2796352583586626E-2</v>
      </c>
      <c r="I78" s="8">
        <v>0.23088399850801938</v>
      </c>
      <c r="J78" s="9">
        <v>1.9094380796508457</v>
      </c>
      <c r="K78" s="9">
        <v>52.069193706232767</v>
      </c>
      <c r="L78" s="10">
        <v>0.54923683959288594</v>
      </c>
      <c r="M78" s="10">
        <v>0.79519729574504483</v>
      </c>
      <c r="N78" s="10">
        <v>1.4687283260576884</v>
      </c>
      <c r="O78" s="10">
        <v>0</v>
      </c>
      <c r="P78" s="11">
        <v>25.103578898965406</v>
      </c>
      <c r="Q78" s="2">
        <v>0.72263681048347539</v>
      </c>
      <c r="R78" s="2" t="s">
        <v>366</v>
      </c>
      <c r="S78" s="2">
        <v>0.52901787932663846</v>
      </c>
      <c r="T78" s="12">
        <v>37.312761590776368</v>
      </c>
      <c r="U78" s="13">
        <v>38.161844731991515</v>
      </c>
      <c r="V78" s="14">
        <v>6.2269857920759923</v>
      </c>
      <c r="W78" s="15">
        <v>0.42921282798833821</v>
      </c>
      <c r="X78" s="7">
        <v>56262</v>
      </c>
      <c r="Y78" s="16">
        <v>24511</v>
      </c>
    </row>
    <row r="79" spans="1:25">
      <c r="A79" t="s">
        <v>191</v>
      </c>
      <c r="B79" t="s">
        <v>38</v>
      </c>
      <c r="C79" t="s">
        <v>31</v>
      </c>
      <c r="D79" t="s">
        <v>192</v>
      </c>
      <c r="E79" s="61">
        <v>0.22960599334073251</v>
      </c>
      <c r="F79" s="61">
        <v>0.57366814650388454</v>
      </c>
      <c r="G79" s="61">
        <v>0.18312985571587126</v>
      </c>
      <c r="H79" s="62">
        <v>1.3596004439511655E-2</v>
      </c>
      <c r="I79" s="8">
        <v>0.14666346615458473</v>
      </c>
      <c r="J79" s="9">
        <v>1.9310754604872251</v>
      </c>
      <c r="K79" s="9">
        <v>35.676543704838288</v>
      </c>
      <c r="L79" s="10">
        <v>0.22487667664684249</v>
      </c>
      <c r="M79" s="10">
        <v>0.70835963534415891</v>
      </c>
      <c r="N79" s="10">
        <v>0.44192384179126465</v>
      </c>
      <c r="O79" s="10">
        <v>0</v>
      </c>
      <c r="P79" s="11">
        <v>18.469486978220175</v>
      </c>
      <c r="Q79" s="2">
        <v>0.90734798055183608</v>
      </c>
      <c r="R79" s="2" t="s">
        <v>366</v>
      </c>
      <c r="S79" s="2">
        <v>0.46765012475449297</v>
      </c>
      <c r="T79" s="12">
        <v>41.852163316712577</v>
      </c>
      <c r="U79" s="13">
        <v>31.999397999923683</v>
      </c>
      <c r="V79" s="14">
        <v>0</v>
      </c>
      <c r="W79" s="15">
        <v>4.9097009770058229E-3</v>
      </c>
      <c r="X79" s="7">
        <v>35221</v>
      </c>
      <c r="Y79" s="16">
        <v>40731</v>
      </c>
    </row>
    <row r="80" spans="1:25">
      <c r="A80" t="s">
        <v>193</v>
      </c>
      <c r="B80" t="s">
        <v>38</v>
      </c>
      <c r="C80" t="s">
        <v>27</v>
      </c>
      <c r="D80" t="s">
        <v>194</v>
      </c>
      <c r="E80" s="61">
        <v>0.31184437469957871</v>
      </c>
      <c r="F80" s="61">
        <v>0.4797127265530014</v>
      </c>
      <c r="G80" s="61">
        <v>0.19625639720643537</v>
      </c>
      <c r="H80" s="62">
        <v>1.2186501540984534E-2</v>
      </c>
      <c r="I80" s="8">
        <v>0.19551981914866287</v>
      </c>
      <c r="J80" s="9">
        <v>2.6617634182646004</v>
      </c>
      <c r="K80" s="9">
        <v>48.181139333105513</v>
      </c>
      <c r="L80" s="10">
        <v>1.1098370706844445</v>
      </c>
      <c r="M80" s="10">
        <v>0.92774530179783643</v>
      </c>
      <c r="N80" s="10">
        <v>0.50536671374064024</v>
      </c>
      <c r="O80" s="10">
        <v>2.5907</v>
      </c>
      <c r="P80" s="11">
        <v>27.517706755489694</v>
      </c>
      <c r="Q80" s="2">
        <v>0.80675820392411057</v>
      </c>
      <c r="R80" s="2">
        <v>0.58151606788365584</v>
      </c>
      <c r="S80" s="2">
        <v>0.77445635008251801</v>
      </c>
      <c r="T80" s="12">
        <v>44.508147438130081</v>
      </c>
      <c r="U80" s="13">
        <v>40.068997842241764</v>
      </c>
      <c r="V80" s="14">
        <v>0.12499068173368427</v>
      </c>
      <c r="W80" s="15">
        <v>7.7384949515115223E-2</v>
      </c>
      <c r="X80" s="7">
        <v>43652</v>
      </c>
      <c r="Y80" s="16">
        <v>356177</v>
      </c>
    </row>
    <row r="81" spans="1:25">
      <c r="A81" t="s">
        <v>195</v>
      </c>
      <c r="B81" t="s">
        <v>38</v>
      </c>
      <c r="C81" t="s">
        <v>27</v>
      </c>
      <c r="D81" t="s">
        <v>196</v>
      </c>
      <c r="E81" s="61">
        <v>0.44552795220852243</v>
      </c>
      <c r="F81" s="61">
        <v>0.45069976012589569</v>
      </c>
      <c r="G81" s="61">
        <v>9.6423278483140057E-2</v>
      </c>
      <c r="H81" s="62">
        <v>7.3490091824418265E-3</v>
      </c>
      <c r="I81" s="8">
        <v>0.38187716294225171</v>
      </c>
      <c r="J81" s="9">
        <v>16.761110641240592</v>
      </c>
      <c r="K81" s="9">
        <v>100</v>
      </c>
      <c r="L81" s="10">
        <v>2.2175575806038488</v>
      </c>
      <c r="M81" s="10">
        <v>1.7246824440563324</v>
      </c>
      <c r="N81" s="10">
        <v>6.0793125426668215</v>
      </c>
      <c r="O81" s="10">
        <v>141.38196666666667</v>
      </c>
      <c r="P81" s="11">
        <v>82.648414065866447</v>
      </c>
      <c r="Q81" s="2">
        <v>1.2844011213376014</v>
      </c>
      <c r="R81" s="2">
        <v>1.4182113221650052</v>
      </c>
      <c r="S81" s="2">
        <v>0.93854545615530183</v>
      </c>
      <c r="T81" s="12">
        <v>77.402818775633165</v>
      </c>
      <c r="U81" s="13">
        <v>86.68374428049988</v>
      </c>
      <c r="V81" s="14">
        <v>2.653552878419492E-2</v>
      </c>
      <c r="W81" s="15">
        <v>9.0585753943295585E-2</v>
      </c>
      <c r="X81" s="7">
        <v>47727</v>
      </c>
      <c r="Y81" s="16">
        <v>1236324</v>
      </c>
    </row>
    <row r="82" spans="1:25">
      <c r="A82" t="s">
        <v>197</v>
      </c>
      <c r="B82" t="s">
        <v>38</v>
      </c>
      <c r="C82" t="s">
        <v>31</v>
      </c>
      <c r="D82" t="s">
        <v>198</v>
      </c>
      <c r="E82" s="61">
        <v>0.27278842919609819</v>
      </c>
      <c r="F82" s="61">
        <v>0.49714093508240836</v>
      </c>
      <c r="G82" s="61">
        <v>0.2122435250588631</v>
      </c>
      <c r="H82" s="62">
        <v>1.782711066263034E-2</v>
      </c>
      <c r="I82" s="8">
        <v>0.14842805320435309</v>
      </c>
      <c r="J82" s="9">
        <v>1.3192612137203166</v>
      </c>
      <c r="K82" s="9">
        <v>38.370737447411848</v>
      </c>
      <c r="L82" s="10">
        <v>0.40503037333711217</v>
      </c>
      <c r="M82" s="10">
        <v>0.2588665456931028</v>
      </c>
      <c r="N82" s="10">
        <v>6.2320827620590803E-2</v>
      </c>
      <c r="O82" s="10">
        <v>0</v>
      </c>
      <c r="P82" s="11">
        <v>7.7329464763066191</v>
      </c>
      <c r="Q82" s="2">
        <v>1.0305544192563523</v>
      </c>
      <c r="R82" s="2" t="s">
        <v>366</v>
      </c>
      <c r="S82" s="2">
        <v>0.32552341651090261</v>
      </c>
      <c r="T82" s="12">
        <v>42.307342369638654</v>
      </c>
      <c r="U82" s="13">
        <v>29.470342097785704</v>
      </c>
      <c r="V82" s="14">
        <v>0</v>
      </c>
      <c r="W82" s="15">
        <v>-5.1768498713537303E-3</v>
      </c>
      <c r="X82" s="7">
        <v>36725</v>
      </c>
      <c r="Y82" s="16">
        <v>32092</v>
      </c>
    </row>
    <row r="83" spans="1:25">
      <c r="A83" t="s">
        <v>199</v>
      </c>
      <c r="B83" t="s">
        <v>26</v>
      </c>
      <c r="C83" t="s">
        <v>31</v>
      </c>
      <c r="D83" t="s">
        <v>200</v>
      </c>
      <c r="E83" s="61">
        <v>0.29609834313201494</v>
      </c>
      <c r="F83" s="61">
        <v>0.49225013361838588</v>
      </c>
      <c r="G83" s="61">
        <v>0.17210048102618922</v>
      </c>
      <c r="H83" s="62">
        <v>3.9551042223409938E-2</v>
      </c>
      <c r="I83" s="8">
        <v>0.19741235392320533</v>
      </c>
      <c r="J83" s="9">
        <v>7.4688796680497926</v>
      </c>
      <c r="K83" s="9">
        <v>55.109539216917547</v>
      </c>
      <c r="L83" s="10">
        <v>0</v>
      </c>
      <c r="M83" s="10">
        <v>0.49994850683189512</v>
      </c>
      <c r="N83" s="10">
        <v>1.1501689310617498</v>
      </c>
      <c r="O83" s="10">
        <v>0</v>
      </c>
      <c r="P83" s="11">
        <v>15.124301217514095</v>
      </c>
      <c r="Q83" s="2">
        <v>0.9590825132566444</v>
      </c>
      <c r="R83" s="2" t="s">
        <v>366</v>
      </c>
      <c r="S83" s="2">
        <v>0.98730521373569191</v>
      </c>
      <c r="T83" s="12">
        <v>56.772116585417351</v>
      </c>
      <c r="U83" s="13">
        <v>42.335319006616331</v>
      </c>
      <c r="V83" s="14">
        <v>0</v>
      </c>
      <c r="W83" s="15">
        <v>4.9174145863187267E-2</v>
      </c>
      <c r="X83" s="7">
        <v>35881</v>
      </c>
      <c r="Y83" s="16">
        <v>27822</v>
      </c>
    </row>
    <row r="84" spans="1:25">
      <c r="A84" t="s">
        <v>201</v>
      </c>
      <c r="B84" t="s">
        <v>38</v>
      </c>
      <c r="C84" t="s">
        <v>31</v>
      </c>
      <c r="D84" t="s">
        <v>202</v>
      </c>
      <c r="E84" s="61">
        <v>0.25290437890974082</v>
      </c>
      <c r="F84" s="61">
        <v>0.57506702412868638</v>
      </c>
      <c r="G84" s="61">
        <v>0.15326184092940126</v>
      </c>
      <c r="H84" s="62">
        <v>1.876675603217158E-2</v>
      </c>
      <c r="I84" s="8">
        <v>0.15384615384615385</v>
      </c>
      <c r="J84" s="9">
        <v>2.5549310168625445</v>
      </c>
      <c r="K84" s="9">
        <v>39.302725807878289</v>
      </c>
      <c r="L84" s="10">
        <v>0.36304482751200223</v>
      </c>
      <c r="M84" s="10">
        <v>0.19888489488288202</v>
      </c>
      <c r="N84" s="10">
        <v>0.49964608402381633</v>
      </c>
      <c r="O84" s="10">
        <v>0</v>
      </c>
      <c r="P84" s="11">
        <v>7.622910137509666</v>
      </c>
      <c r="Q84" s="2">
        <v>0.23962328339671193</v>
      </c>
      <c r="R84" s="2" t="s">
        <v>366</v>
      </c>
      <c r="S84" s="2">
        <v>0.22091000401800845</v>
      </c>
      <c r="T84" s="12">
        <v>13.529275138992848</v>
      </c>
      <c r="U84" s="13">
        <v>20.151637028126931</v>
      </c>
      <c r="V84" s="14">
        <v>0</v>
      </c>
      <c r="W84" s="15">
        <v>3.5438672127613709E-2</v>
      </c>
      <c r="X84" s="7">
        <v>37015</v>
      </c>
      <c r="Y84" s="16">
        <v>24017</v>
      </c>
    </row>
    <row r="85" spans="1:25">
      <c r="A85" t="s">
        <v>203</v>
      </c>
      <c r="B85" t="s">
        <v>26</v>
      </c>
      <c r="C85" t="s">
        <v>31</v>
      </c>
      <c r="D85" t="s">
        <v>204</v>
      </c>
      <c r="E85" s="61">
        <v>0.27577457264957267</v>
      </c>
      <c r="F85" s="61">
        <v>0.51535790598290598</v>
      </c>
      <c r="G85" s="61">
        <v>0.18776709401709402</v>
      </c>
      <c r="H85" s="62">
        <v>2.1100427350427352E-2</v>
      </c>
      <c r="I85" s="8">
        <v>0.16450318621666274</v>
      </c>
      <c r="J85" s="9">
        <v>3.9035271155722846</v>
      </c>
      <c r="K85" s="9">
        <v>44.427996117626854</v>
      </c>
      <c r="L85" s="10">
        <v>0</v>
      </c>
      <c r="M85" s="10">
        <v>0.41284806292989007</v>
      </c>
      <c r="N85" s="10">
        <v>0.37770590873680981</v>
      </c>
      <c r="O85" s="10">
        <v>0</v>
      </c>
      <c r="P85" s="11">
        <v>10.625488708311757</v>
      </c>
      <c r="Q85" s="2">
        <v>0.87298973702160643</v>
      </c>
      <c r="R85" s="2" t="s">
        <v>366</v>
      </c>
      <c r="S85" s="2">
        <v>0.64220530799100173</v>
      </c>
      <c r="T85" s="12">
        <v>45.155412641199206</v>
      </c>
      <c r="U85" s="13">
        <v>33.402965822379272</v>
      </c>
      <c r="V85" s="14">
        <v>0.12631201179772608</v>
      </c>
      <c r="W85" s="15">
        <v>2.5615572718688716E-2</v>
      </c>
      <c r="X85" s="7">
        <v>33730</v>
      </c>
      <c r="Y85" s="16">
        <v>42361</v>
      </c>
    </row>
    <row r="86" spans="1:25">
      <c r="A86" t="s">
        <v>205</v>
      </c>
      <c r="B86" t="s">
        <v>38</v>
      </c>
      <c r="C86" t="s">
        <v>31</v>
      </c>
      <c r="D86" t="s">
        <v>206</v>
      </c>
      <c r="E86" s="61">
        <v>0.23317591499409682</v>
      </c>
      <c r="F86" s="61">
        <v>0.67355371900826444</v>
      </c>
      <c r="G86" s="61">
        <v>8.6186540731995276E-2</v>
      </c>
      <c r="H86" s="62">
        <v>7.0838252656434475E-3</v>
      </c>
      <c r="I86" s="8">
        <v>0.15153267784846733</v>
      </c>
      <c r="J86" s="9">
        <v>1.6420361247947455</v>
      </c>
      <c r="K86" s="9">
        <v>35.935837474631995</v>
      </c>
      <c r="L86" s="10">
        <v>0</v>
      </c>
      <c r="M86" s="10">
        <v>0.3341826473172933</v>
      </c>
      <c r="N86" s="10">
        <v>0.12509382036527397</v>
      </c>
      <c r="O86" s="10">
        <v>0</v>
      </c>
      <c r="P86" s="11">
        <v>8.0123293543017802</v>
      </c>
      <c r="Q86" s="2">
        <v>0.17235049692442678</v>
      </c>
      <c r="R86" s="2" t="s">
        <v>366</v>
      </c>
      <c r="S86" s="2">
        <v>0.24618856472805736</v>
      </c>
      <c r="T86" s="12">
        <v>11.950444121807777</v>
      </c>
      <c r="U86" s="13">
        <v>18.632870316913852</v>
      </c>
      <c r="V86" s="14">
        <v>0</v>
      </c>
      <c r="W86" s="15">
        <v>9.1256569517439087E-2</v>
      </c>
      <c r="X86" s="7">
        <v>43758</v>
      </c>
      <c r="Y86" s="16">
        <v>15988</v>
      </c>
    </row>
    <row r="87" spans="1:25">
      <c r="A87" t="s">
        <v>207</v>
      </c>
      <c r="B87" t="s">
        <v>38</v>
      </c>
      <c r="C87" t="s">
        <v>27</v>
      </c>
      <c r="D87" t="s">
        <v>208</v>
      </c>
      <c r="E87" s="61">
        <v>0.31997461238552904</v>
      </c>
      <c r="F87" s="61">
        <v>0.48680750748027929</v>
      </c>
      <c r="G87" s="61">
        <v>0.17626258046967086</v>
      </c>
      <c r="H87" s="62">
        <v>1.695529966452081E-2</v>
      </c>
      <c r="I87" s="8">
        <v>0.22285714285714286</v>
      </c>
      <c r="J87" s="9">
        <v>6.0716454159077111</v>
      </c>
      <c r="K87" s="9">
        <v>57.084005783988125</v>
      </c>
      <c r="L87" s="10">
        <v>1.3171843581234097</v>
      </c>
      <c r="M87" s="10">
        <v>0.3607930106070581</v>
      </c>
      <c r="N87" s="10">
        <v>0.80689220424458918</v>
      </c>
      <c r="O87" s="10">
        <v>0</v>
      </c>
      <c r="P87" s="11">
        <v>16.169521199830456</v>
      </c>
      <c r="Q87" s="2">
        <v>0.75314463680050303</v>
      </c>
      <c r="R87" s="2">
        <v>0.8229044458803092</v>
      </c>
      <c r="S87" s="2">
        <v>0.39626890714295565</v>
      </c>
      <c r="T87" s="12">
        <v>42.572034151515915</v>
      </c>
      <c r="U87" s="13">
        <v>38.60852037844483</v>
      </c>
      <c r="V87" s="14">
        <v>0</v>
      </c>
      <c r="W87" s="15">
        <v>2.0631380286523119E-2</v>
      </c>
      <c r="X87" s="7">
        <v>37786</v>
      </c>
      <c r="Y87" s="16">
        <v>118975</v>
      </c>
    </row>
    <row r="88" spans="1:25">
      <c r="A88" t="s">
        <v>209</v>
      </c>
      <c r="B88" t="s">
        <v>26</v>
      </c>
      <c r="C88" t="s">
        <v>31</v>
      </c>
      <c r="D88" t="s">
        <v>210</v>
      </c>
      <c r="E88" s="61">
        <v>0.23608247422680412</v>
      </c>
      <c r="F88" s="61">
        <v>0.46804123711340206</v>
      </c>
      <c r="G88" s="61">
        <v>0.24742268041237114</v>
      </c>
      <c r="H88" s="62">
        <v>4.8453608247422682E-2</v>
      </c>
      <c r="I88" s="8">
        <v>8.8995568685376655E-2</v>
      </c>
      <c r="J88" s="9">
        <v>1.4191106906338695</v>
      </c>
      <c r="K88" s="9">
        <v>30.030424652759674</v>
      </c>
      <c r="L88" s="10">
        <v>0</v>
      </c>
      <c r="M88" s="10">
        <v>5.6278387000777572E-2</v>
      </c>
      <c r="N88" s="10">
        <v>0</v>
      </c>
      <c r="O88" s="10">
        <v>0</v>
      </c>
      <c r="P88" s="11">
        <v>1.2806889061323778</v>
      </c>
      <c r="Q88" s="2">
        <v>0.82858431345142591</v>
      </c>
      <c r="R88" s="2" t="s">
        <v>366</v>
      </c>
      <c r="S88" s="2">
        <v>0.43102103649383477</v>
      </c>
      <c r="T88" s="12">
        <v>38.31995463076435</v>
      </c>
      <c r="U88" s="13">
        <v>23.2103560632188</v>
      </c>
      <c r="V88" s="14">
        <v>0</v>
      </c>
      <c r="W88" s="15">
        <v>4.8139525707295901E-3</v>
      </c>
      <c r="X88" s="7">
        <v>31902</v>
      </c>
      <c r="Y88" s="16">
        <v>25465</v>
      </c>
    </row>
    <row r="89" spans="1:25">
      <c r="A89" t="s">
        <v>211</v>
      </c>
      <c r="B89" t="s">
        <v>38</v>
      </c>
      <c r="C89" t="s">
        <v>31</v>
      </c>
      <c r="D89" t="s">
        <v>212</v>
      </c>
      <c r="E89" s="61">
        <v>0.2946127946127946</v>
      </c>
      <c r="F89" s="61">
        <v>0.43602693602693604</v>
      </c>
      <c r="G89" s="61">
        <v>0.23367003367003367</v>
      </c>
      <c r="H89" s="62">
        <v>3.5690235690235689E-2</v>
      </c>
      <c r="I89" s="8">
        <v>0.1736842105263158</v>
      </c>
      <c r="J89" s="9">
        <v>2.2421524663677128</v>
      </c>
      <c r="K89" s="9">
        <v>44.044293443237734</v>
      </c>
      <c r="L89" s="10">
        <v>0</v>
      </c>
      <c r="M89" s="10">
        <v>0.59841028901709514</v>
      </c>
      <c r="N89" s="10">
        <v>0.86345133834957444</v>
      </c>
      <c r="O89" s="10">
        <v>0</v>
      </c>
      <c r="P89" s="11">
        <v>16.430787202383513</v>
      </c>
      <c r="Q89" s="2">
        <v>1.110485588138068</v>
      </c>
      <c r="R89" s="2" t="s">
        <v>366</v>
      </c>
      <c r="S89" s="2">
        <v>0.4706535815405048</v>
      </c>
      <c r="T89" s="12">
        <v>48.636603997339662</v>
      </c>
      <c r="U89" s="13">
        <v>36.370561547653637</v>
      </c>
      <c r="V89" s="14">
        <v>0</v>
      </c>
      <c r="W89" s="15">
        <v>-1.0738255033557046E-2</v>
      </c>
      <c r="X89" s="7">
        <v>40841</v>
      </c>
      <c r="Y89" s="16">
        <v>16214</v>
      </c>
    </row>
    <row r="90" spans="1:25">
      <c r="A90" t="s">
        <v>213</v>
      </c>
      <c r="B90" t="s">
        <v>49</v>
      </c>
      <c r="C90" t="s">
        <v>31</v>
      </c>
      <c r="D90" t="s">
        <v>214</v>
      </c>
      <c r="E90" s="61">
        <v>0.2738572574178027</v>
      </c>
      <c r="F90" s="61">
        <v>0.50962309542902973</v>
      </c>
      <c r="G90" s="61">
        <v>0.19326383319967924</v>
      </c>
      <c r="H90" s="62">
        <v>2.3255813953488372E-2</v>
      </c>
      <c r="I90" s="8">
        <v>0.15100401606425704</v>
      </c>
      <c r="J90" s="9">
        <v>0</v>
      </c>
      <c r="K90" s="9">
        <v>36.487143587401519</v>
      </c>
      <c r="L90" s="10">
        <v>0</v>
      </c>
      <c r="M90" s="10">
        <v>0</v>
      </c>
      <c r="N90" s="10">
        <v>0.46168051708217911</v>
      </c>
      <c r="O90" s="10">
        <v>0</v>
      </c>
      <c r="P90" s="11">
        <v>1.5041805430412829</v>
      </c>
      <c r="Q90" s="2">
        <v>0.58446609902003577</v>
      </c>
      <c r="R90" s="2" t="s">
        <v>366</v>
      </c>
      <c r="S90" s="2">
        <v>0.2444787945298319</v>
      </c>
      <c r="T90" s="12">
        <v>25.516002112818519</v>
      </c>
      <c r="U90" s="13">
        <v>21.169108747753775</v>
      </c>
      <c r="V90" s="14">
        <v>0</v>
      </c>
      <c r="W90" s="15">
        <v>2.1055939660590824E-2</v>
      </c>
      <c r="X90" s="7">
        <v>36421</v>
      </c>
      <c r="Y90" s="16">
        <v>12996</v>
      </c>
    </row>
    <row r="91" spans="1:25">
      <c r="A91" t="s">
        <v>215</v>
      </c>
      <c r="B91" t="s">
        <v>26</v>
      </c>
      <c r="C91" t="s">
        <v>31</v>
      </c>
      <c r="D91" t="s">
        <v>216</v>
      </c>
      <c r="E91" s="61">
        <v>0.25795706883789787</v>
      </c>
      <c r="F91" s="61">
        <v>0.45928941524796446</v>
      </c>
      <c r="G91" s="61">
        <v>0.23168023686158401</v>
      </c>
      <c r="H91" s="62">
        <v>5.1073279052553662E-2</v>
      </c>
      <c r="I91" s="8">
        <v>0.14253135689851767</v>
      </c>
      <c r="J91" s="9">
        <v>1.7774617845716318</v>
      </c>
      <c r="K91" s="9">
        <v>37.372566301483737</v>
      </c>
      <c r="L91" s="10">
        <v>0</v>
      </c>
      <c r="M91" s="10">
        <v>0.20582033275093531</v>
      </c>
      <c r="N91" s="10">
        <v>0</v>
      </c>
      <c r="O91" s="10">
        <v>0</v>
      </c>
      <c r="P91" s="11">
        <v>4.6837130710046013</v>
      </c>
      <c r="Q91" s="2">
        <v>0.64669454838628659</v>
      </c>
      <c r="R91" s="2" t="s">
        <v>366</v>
      </c>
      <c r="S91" s="2">
        <v>0.59439005952288781</v>
      </c>
      <c r="T91" s="12">
        <v>36.466972417579427</v>
      </c>
      <c r="U91" s="13">
        <v>26.174417263355924</v>
      </c>
      <c r="V91" s="14">
        <v>0</v>
      </c>
      <c r="W91" s="15">
        <v>9.1915099473906994E-3</v>
      </c>
      <c r="X91" s="7">
        <v>34738</v>
      </c>
      <c r="Y91" s="16">
        <v>16689</v>
      </c>
    </row>
    <row r="92" spans="1:25">
      <c r="A92" t="s">
        <v>217</v>
      </c>
      <c r="B92" t="s">
        <v>111</v>
      </c>
      <c r="C92" t="s">
        <v>31</v>
      </c>
      <c r="D92" t="s">
        <v>218</v>
      </c>
      <c r="E92" s="61">
        <v>0.26349838268225928</v>
      </c>
      <c r="F92" s="61">
        <v>0.54341876088579244</v>
      </c>
      <c r="G92" s="61">
        <v>0.16795222692211992</v>
      </c>
      <c r="H92" s="62">
        <v>2.5130629509828317E-2</v>
      </c>
      <c r="I92" s="8">
        <v>0.16500365052324167</v>
      </c>
      <c r="J92" s="9">
        <v>2.662907268170426</v>
      </c>
      <c r="K92" s="9">
        <v>41.385637824122732</v>
      </c>
      <c r="L92" s="10">
        <v>0</v>
      </c>
      <c r="M92" s="10">
        <v>0.2191867709887097</v>
      </c>
      <c r="N92" s="10">
        <v>9.3736086049726997E-2</v>
      </c>
      <c r="O92" s="10">
        <v>0</v>
      </c>
      <c r="P92" s="11">
        <v>5.293281327492446</v>
      </c>
      <c r="Q92" s="2">
        <v>0.43734688503498254</v>
      </c>
      <c r="R92" s="2" t="s">
        <v>366</v>
      </c>
      <c r="S92" s="2">
        <v>0.21072728962387532</v>
      </c>
      <c r="T92" s="12">
        <v>19.799691290522649</v>
      </c>
      <c r="U92" s="13">
        <v>22.159536814045939</v>
      </c>
      <c r="V92" s="14">
        <v>0.39246834389052349</v>
      </c>
      <c r="W92" s="15">
        <v>4.6779178727370849E-2</v>
      </c>
      <c r="X92" s="7">
        <v>38309</v>
      </c>
      <c r="Y92" s="16">
        <v>42673</v>
      </c>
    </row>
    <row r="93" spans="1:25">
      <c r="A93" t="s">
        <v>219</v>
      </c>
      <c r="B93" t="s">
        <v>26</v>
      </c>
      <c r="C93" t="s">
        <v>31</v>
      </c>
      <c r="D93" t="s">
        <v>220</v>
      </c>
      <c r="E93" s="61">
        <v>0.26754489603024573</v>
      </c>
      <c r="F93" s="61">
        <v>0.47004962192816635</v>
      </c>
      <c r="G93" s="61">
        <v>0.23783081285444235</v>
      </c>
      <c r="H93" s="62">
        <v>2.4574669187145556E-2</v>
      </c>
      <c r="I93" s="8">
        <v>0.16530243435739342</v>
      </c>
      <c r="J93" s="9">
        <v>4.048582995951417</v>
      </c>
      <c r="K93" s="9">
        <v>44.066991619002756</v>
      </c>
      <c r="L93" s="10">
        <v>9.4257340418241284E-2</v>
      </c>
      <c r="M93" s="10">
        <v>0.27754614316096204</v>
      </c>
      <c r="N93" s="10">
        <v>0.42739101529110074</v>
      </c>
      <c r="O93" s="10">
        <v>0</v>
      </c>
      <c r="P93" s="11">
        <v>8.0898267768231893</v>
      </c>
      <c r="Q93" s="2">
        <v>0.51378326596747093</v>
      </c>
      <c r="R93" s="2" t="s">
        <v>366</v>
      </c>
      <c r="S93" s="2">
        <v>0.45872524072197562</v>
      </c>
      <c r="T93" s="12">
        <v>28.628826968328536</v>
      </c>
      <c r="U93" s="13">
        <v>26.928548454718158</v>
      </c>
      <c r="V93" s="14">
        <v>0.78338814168701931</v>
      </c>
      <c r="W93" s="15">
        <v>1.2099729648543106E-2</v>
      </c>
      <c r="X93" s="7">
        <v>40210</v>
      </c>
      <c r="Y93" s="16">
        <v>84232</v>
      </c>
    </row>
    <row r="94" spans="1:25">
      <c r="A94" t="s">
        <v>221</v>
      </c>
      <c r="B94" t="s">
        <v>26</v>
      </c>
      <c r="C94" t="s">
        <v>31</v>
      </c>
      <c r="D94" t="s">
        <v>222</v>
      </c>
      <c r="E94" s="61">
        <v>0.27682403433476394</v>
      </c>
      <c r="F94" s="61">
        <v>0.48111587982832615</v>
      </c>
      <c r="G94" s="61">
        <v>0.22060085836909871</v>
      </c>
      <c r="H94" s="62">
        <v>2.1459227467811159E-2</v>
      </c>
      <c r="I94" s="8">
        <v>0.16303583977512298</v>
      </c>
      <c r="J94" s="9">
        <v>0</v>
      </c>
      <c r="K94" s="9">
        <v>37.841842194985986</v>
      </c>
      <c r="L94" s="10">
        <v>0</v>
      </c>
      <c r="M94" s="10">
        <v>0.26599739864941507</v>
      </c>
      <c r="N94" s="10">
        <v>0.30646644192460926</v>
      </c>
      <c r="O94" s="10">
        <v>0</v>
      </c>
      <c r="P94" s="11">
        <v>7.0516060970151822</v>
      </c>
      <c r="Q94" s="2">
        <v>0.33324034699454386</v>
      </c>
      <c r="R94" s="2" t="s">
        <v>366</v>
      </c>
      <c r="S94" s="2">
        <v>0.5251620826410518</v>
      </c>
      <c r="T94" s="12">
        <v>24.355945676888087</v>
      </c>
      <c r="U94" s="13">
        <v>23.083131322963084</v>
      </c>
      <c r="V94" s="14">
        <v>0</v>
      </c>
      <c r="W94" s="15">
        <v>-2.5388291517323774E-2</v>
      </c>
      <c r="X94" s="7">
        <v>36291</v>
      </c>
      <c r="Y94" s="16">
        <v>13052</v>
      </c>
    </row>
    <row r="95" spans="1:25">
      <c r="A95" t="s">
        <v>223</v>
      </c>
      <c r="B95" t="s">
        <v>30</v>
      </c>
      <c r="C95" t="s">
        <v>27</v>
      </c>
      <c r="D95" t="s">
        <v>224</v>
      </c>
      <c r="E95" s="61">
        <v>0.36478049019367792</v>
      </c>
      <c r="F95" s="61">
        <v>0.487169755882569</v>
      </c>
      <c r="G95" s="61">
        <v>0.14196518204745232</v>
      </c>
      <c r="H95" s="62">
        <v>6.0845718763007763E-3</v>
      </c>
      <c r="I95" s="8">
        <v>0.27719659158650195</v>
      </c>
      <c r="J95" s="9">
        <v>10.13095341338232</v>
      </c>
      <c r="K95" s="9">
        <v>72.586548828536749</v>
      </c>
      <c r="L95" s="10">
        <v>1.0754787231918241</v>
      </c>
      <c r="M95" s="10">
        <v>1.2697467119115804</v>
      </c>
      <c r="N95" s="10">
        <v>1.1988935701169898</v>
      </c>
      <c r="O95" s="10">
        <v>22.015699999999999</v>
      </c>
      <c r="P95" s="11">
        <v>39.429658102961632</v>
      </c>
      <c r="Q95" s="2">
        <v>1.047977780995365</v>
      </c>
      <c r="R95" s="2">
        <v>1.4304773251231486</v>
      </c>
      <c r="S95" s="2">
        <v>0.21346960367648501</v>
      </c>
      <c r="T95" s="12">
        <v>60.195884227289142</v>
      </c>
      <c r="U95" s="13">
        <v>57.404030386262512</v>
      </c>
      <c r="V95" s="14">
        <v>0.23581252355548352</v>
      </c>
      <c r="W95" s="15">
        <v>6.4733095739015201E-2</v>
      </c>
      <c r="X95" s="7">
        <v>39124</v>
      </c>
      <c r="Y95" s="16">
        <v>765706</v>
      </c>
    </row>
    <row r="96" spans="1:25">
      <c r="A96" t="s">
        <v>225</v>
      </c>
      <c r="B96" t="s">
        <v>26</v>
      </c>
      <c r="C96" t="s">
        <v>31</v>
      </c>
      <c r="D96" t="s">
        <v>226</v>
      </c>
      <c r="E96" s="61">
        <v>0.20655983975963946</v>
      </c>
      <c r="F96" s="61">
        <v>0.4384076114171257</v>
      </c>
      <c r="G96" s="61">
        <v>0.30896344516775165</v>
      </c>
      <c r="H96" s="62">
        <v>4.6069103655483223E-2</v>
      </c>
      <c r="I96" s="8">
        <v>0.10240464344941957</v>
      </c>
      <c r="J96" s="9">
        <v>1.1013215859030838</v>
      </c>
      <c r="K96" s="9">
        <v>28.304632938094485</v>
      </c>
      <c r="L96" s="10">
        <v>0</v>
      </c>
      <c r="M96" s="10">
        <v>0.21156458278669482</v>
      </c>
      <c r="N96" s="10">
        <v>0</v>
      </c>
      <c r="O96" s="10">
        <v>0</v>
      </c>
      <c r="P96" s="11">
        <v>4.8144310550638476</v>
      </c>
      <c r="Q96" s="2">
        <v>0.26753361107955448</v>
      </c>
      <c r="R96" s="2" t="s">
        <v>366</v>
      </c>
      <c r="S96" s="2">
        <v>0.42513205644305968</v>
      </c>
      <c r="T96" s="12">
        <v>19.643020879925473</v>
      </c>
      <c r="U96" s="13">
        <v>17.587361624361268</v>
      </c>
      <c r="V96" s="14">
        <v>0</v>
      </c>
      <c r="W96" s="15">
        <v>4.9741080336358025E-2</v>
      </c>
      <c r="X96" s="7">
        <v>35709</v>
      </c>
      <c r="Y96" s="16">
        <v>22096</v>
      </c>
    </row>
    <row r="97" spans="1:25">
      <c r="A97" t="s">
        <v>227</v>
      </c>
      <c r="B97" t="s">
        <v>56</v>
      </c>
      <c r="C97" t="s">
        <v>31</v>
      </c>
      <c r="D97" t="s">
        <v>228</v>
      </c>
      <c r="E97" s="61">
        <v>0.27075376884422109</v>
      </c>
      <c r="F97" s="61">
        <v>0.4609045226130653</v>
      </c>
      <c r="G97" s="61">
        <v>0.21869346733668341</v>
      </c>
      <c r="H97" s="62">
        <v>4.9648241206030154E-2</v>
      </c>
      <c r="I97" s="8">
        <v>0.16925819550361493</v>
      </c>
      <c r="J97" s="9">
        <v>3.3213396069748131</v>
      </c>
      <c r="K97" s="9">
        <v>43.478402409526311</v>
      </c>
      <c r="L97" s="10">
        <v>0.57775842869037264</v>
      </c>
      <c r="M97" s="10">
        <v>0.1808630239887781</v>
      </c>
      <c r="N97" s="10">
        <v>0.53001192526831853</v>
      </c>
      <c r="O97" s="10">
        <v>0</v>
      </c>
      <c r="P97" s="11">
        <v>8.1806221803798493</v>
      </c>
      <c r="Q97" s="2">
        <v>0.62869469565677505</v>
      </c>
      <c r="R97" s="2" t="s">
        <v>366</v>
      </c>
      <c r="S97" s="2">
        <v>0.51200808470295756</v>
      </c>
      <c r="T97" s="12">
        <v>33.778119972603854</v>
      </c>
      <c r="U97" s="13">
        <v>28.479048187503338</v>
      </c>
      <c r="V97" s="14">
        <v>2.5235738183351484</v>
      </c>
      <c r="W97" s="15">
        <v>8.9111768525867663E-2</v>
      </c>
      <c r="X97" s="7">
        <v>46012</v>
      </c>
      <c r="Y97" s="16">
        <v>90564</v>
      </c>
    </row>
    <row r="98" spans="1:25">
      <c r="A98" t="s">
        <v>229</v>
      </c>
      <c r="B98" t="s">
        <v>111</v>
      </c>
      <c r="C98" t="s">
        <v>27</v>
      </c>
      <c r="D98" t="s">
        <v>230</v>
      </c>
      <c r="E98" s="61">
        <v>0.33894915975324397</v>
      </c>
      <c r="F98" s="61">
        <v>0.47415443522654754</v>
      </c>
      <c r="G98" s="61">
        <v>0.17570729631993193</v>
      </c>
      <c r="H98" s="62">
        <v>1.1189108700276536E-2</v>
      </c>
      <c r="I98" s="8">
        <v>0.26751010825616278</v>
      </c>
      <c r="J98" s="9">
        <v>5.5859352031516432</v>
      </c>
      <c r="K98" s="9">
        <v>61.954027266397894</v>
      </c>
      <c r="L98" s="10">
        <v>0.11525551113329326</v>
      </c>
      <c r="M98" s="10">
        <v>0.93738328342521704</v>
      </c>
      <c r="N98" s="10">
        <v>0.41794107030908645</v>
      </c>
      <c r="O98" s="10">
        <v>0</v>
      </c>
      <c r="P98" s="11">
        <v>23.159476654054178</v>
      </c>
      <c r="Q98" s="2">
        <v>0.77122172902641239</v>
      </c>
      <c r="R98" s="2">
        <v>0.76990508702967053</v>
      </c>
      <c r="S98" s="2">
        <v>0.50856464326167572</v>
      </c>
      <c r="T98" s="12">
        <v>43.631890526529347</v>
      </c>
      <c r="U98" s="13">
        <v>42.915131482327148</v>
      </c>
      <c r="V98" s="14">
        <v>1.6457372309318705</v>
      </c>
      <c r="W98" s="15">
        <v>7.993496468705602E-2</v>
      </c>
      <c r="X98" s="7">
        <v>46451</v>
      </c>
      <c r="Y98" s="16">
        <v>210556</v>
      </c>
    </row>
    <row r="99" spans="1:25">
      <c r="A99" t="s">
        <v>231</v>
      </c>
      <c r="B99" t="s">
        <v>30</v>
      </c>
      <c r="C99" t="s">
        <v>31</v>
      </c>
      <c r="D99" t="s">
        <v>232</v>
      </c>
      <c r="E99" s="61">
        <v>0.35888223552894211</v>
      </c>
      <c r="F99" s="61">
        <v>0.4934131736526946</v>
      </c>
      <c r="G99" s="61">
        <v>0.13293413173652693</v>
      </c>
      <c r="H99" s="62">
        <v>1.4770459081836327E-2</v>
      </c>
      <c r="I99" s="8">
        <v>0.23381231151321624</v>
      </c>
      <c r="J99" s="9">
        <v>9.0594826558588633</v>
      </c>
      <c r="K99" s="9">
        <v>66.302624518300036</v>
      </c>
      <c r="L99" s="10">
        <v>0</v>
      </c>
      <c r="M99" s="10">
        <v>0.55184233435393171</v>
      </c>
      <c r="N99" s="10">
        <v>0.47140163419233183</v>
      </c>
      <c r="O99" s="10">
        <v>0.39226666666666671</v>
      </c>
      <c r="P99" s="11">
        <v>14.134316957874113</v>
      </c>
      <c r="Q99" s="2">
        <v>0.85944437283042152</v>
      </c>
      <c r="R99" s="2" t="s">
        <v>366</v>
      </c>
      <c r="S99" s="2">
        <v>8.5322549001011647E-2</v>
      </c>
      <c r="T99" s="12">
        <v>30.550090284652693</v>
      </c>
      <c r="U99" s="13">
        <v>36.995677253608953</v>
      </c>
      <c r="V99" s="14">
        <v>0</v>
      </c>
      <c r="W99" s="15">
        <v>4.0762091663600314E-2</v>
      </c>
      <c r="X99" s="7">
        <v>34689</v>
      </c>
      <c r="Y99" s="16">
        <v>50912</v>
      </c>
    </row>
    <row r="100" spans="1:25">
      <c r="A100" t="s">
        <v>233</v>
      </c>
      <c r="B100" t="s">
        <v>30</v>
      </c>
      <c r="C100" t="s">
        <v>31</v>
      </c>
      <c r="D100" t="s">
        <v>234</v>
      </c>
      <c r="E100" s="61">
        <v>0.28861639824304541</v>
      </c>
      <c r="F100" s="61">
        <v>0.48188140556368958</v>
      </c>
      <c r="G100" s="61">
        <v>0.20900439238653001</v>
      </c>
      <c r="H100" s="62">
        <v>2.0497803806734993E-2</v>
      </c>
      <c r="I100" s="8">
        <v>0.16295310941137348</v>
      </c>
      <c r="J100" s="9">
        <v>2.443901355254388</v>
      </c>
      <c r="K100" s="9">
        <v>42.898021175326448</v>
      </c>
      <c r="L100" s="10">
        <v>0</v>
      </c>
      <c r="M100" s="10">
        <v>0.25002073719207402</v>
      </c>
      <c r="N100" s="10">
        <v>0.43268190668493545</v>
      </c>
      <c r="O100" s="10">
        <v>0.91503333333333325</v>
      </c>
      <c r="P100" s="11">
        <v>7.1938770817753932</v>
      </c>
      <c r="Q100" s="2">
        <v>0.55361927712731163</v>
      </c>
      <c r="R100" s="2" t="s">
        <v>366</v>
      </c>
      <c r="S100" s="2">
        <v>5.5065343022323979E-2</v>
      </c>
      <c r="T100" s="12">
        <v>19.681775915032553</v>
      </c>
      <c r="U100" s="13">
        <v>23.257891390711464</v>
      </c>
      <c r="V100" s="14">
        <v>0</v>
      </c>
      <c r="W100" s="15">
        <v>4.9615864966127993E-2</v>
      </c>
      <c r="X100" s="7">
        <v>34014</v>
      </c>
      <c r="Y100" s="16">
        <v>27734</v>
      </c>
    </row>
    <row r="101" spans="1:25">
      <c r="A101" t="s">
        <v>235</v>
      </c>
      <c r="B101" t="s">
        <v>30</v>
      </c>
      <c r="C101" t="s">
        <v>31</v>
      </c>
      <c r="D101" t="s">
        <v>236</v>
      </c>
      <c r="E101" s="61">
        <v>0.289056875449964</v>
      </c>
      <c r="F101" s="61">
        <v>0.44744420446364291</v>
      </c>
      <c r="G101" s="61">
        <v>0.20878329733621309</v>
      </c>
      <c r="H101" s="62">
        <v>5.4715622750179986E-2</v>
      </c>
      <c r="I101" s="8">
        <v>0.18557149065623643</v>
      </c>
      <c r="J101" s="9">
        <v>2.0545934840035223</v>
      </c>
      <c r="K101" s="9">
        <v>44.369734453620843</v>
      </c>
      <c r="L101" s="10">
        <v>0</v>
      </c>
      <c r="M101" s="10">
        <v>0.17577534959759616</v>
      </c>
      <c r="N101" s="10">
        <v>0.19139671754629409</v>
      </c>
      <c r="O101" s="10">
        <v>6.1268000000000002</v>
      </c>
      <c r="P101" s="11">
        <v>5.2571563276533677</v>
      </c>
      <c r="Q101" s="2">
        <v>0.3622823109830961</v>
      </c>
      <c r="R101" s="2" t="s">
        <v>366</v>
      </c>
      <c r="S101" s="2">
        <v>5.3508928360564853E-2</v>
      </c>
      <c r="T101" s="12">
        <v>13.323809346823303</v>
      </c>
      <c r="U101" s="13">
        <v>20.983566709365839</v>
      </c>
      <c r="V101" s="14">
        <v>0</v>
      </c>
      <c r="W101" s="15">
        <v>2.8241082410824108E-2</v>
      </c>
      <c r="X101" s="7">
        <v>39150</v>
      </c>
      <c r="Y101" s="16">
        <v>41798</v>
      </c>
    </row>
    <row r="102" spans="1:25">
      <c r="A102" t="s">
        <v>237</v>
      </c>
      <c r="B102" t="s">
        <v>30</v>
      </c>
      <c r="C102" t="s">
        <v>27</v>
      </c>
      <c r="D102" t="s">
        <v>238</v>
      </c>
      <c r="E102" s="61">
        <v>0.2909266924823074</v>
      </c>
      <c r="F102" s="61">
        <v>0.48414341033515823</v>
      </c>
      <c r="G102" s="61">
        <v>0.21591667779409801</v>
      </c>
      <c r="H102" s="62">
        <v>9.0132193884363727E-3</v>
      </c>
      <c r="I102" s="8">
        <v>0.17280501710376284</v>
      </c>
      <c r="J102" s="9">
        <v>4.8573163327261693</v>
      </c>
      <c r="K102" s="9">
        <v>48.039175793716019</v>
      </c>
      <c r="L102" s="10">
        <v>0.20604780172303458</v>
      </c>
      <c r="M102" s="10">
        <v>0.60577891555407226</v>
      </c>
      <c r="N102" s="10">
        <v>0.50700297864249977</v>
      </c>
      <c r="O102" s="10">
        <v>1.6694666666666667</v>
      </c>
      <c r="P102" s="11">
        <v>16.443603678187195</v>
      </c>
      <c r="Q102" s="2">
        <v>0.51869122543823765</v>
      </c>
      <c r="R102" s="2">
        <v>0.9898183557909912</v>
      </c>
      <c r="S102" s="2">
        <v>5.3598070396227465E-2</v>
      </c>
      <c r="T102" s="12">
        <v>35.51228061550993</v>
      </c>
      <c r="U102" s="13">
        <v>33.331686695804386</v>
      </c>
      <c r="V102" s="14">
        <v>0</v>
      </c>
      <c r="W102" s="15">
        <v>9.5006557691692528E-3</v>
      </c>
      <c r="X102" s="7">
        <v>35498</v>
      </c>
      <c r="Y102" s="16">
        <v>157790</v>
      </c>
    </row>
    <row r="103" spans="1:25">
      <c r="A103" t="s">
        <v>239</v>
      </c>
      <c r="B103" t="s">
        <v>41</v>
      </c>
      <c r="C103" t="s">
        <v>27</v>
      </c>
      <c r="D103" t="s">
        <v>240</v>
      </c>
      <c r="E103" s="61">
        <v>0.31786788006825384</v>
      </c>
      <c r="F103" s="61">
        <v>0.48573982286503614</v>
      </c>
      <c r="G103" s="61">
        <v>0.18574794832209313</v>
      </c>
      <c r="H103" s="62">
        <v>1.0644348744616885E-2</v>
      </c>
      <c r="I103" s="8">
        <v>0.20642038579258309</v>
      </c>
      <c r="J103" s="9">
        <v>3.8452295121365054</v>
      </c>
      <c r="K103" s="9">
        <v>51.665074125846111</v>
      </c>
      <c r="L103" s="10">
        <v>6.5326165795146107E-2</v>
      </c>
      <c r="M103" s="10">
        <v>0.93494274199496896</v>
      </c>
      <c r="N103" s="10">
        <v>0.21915921133992375</v>
      </c>
      <c r="O103" s="10">
        <v>0.76983333333333326</v>
      </c>
      <c r="P103" s="11">
        <v>22.333854493950469</v>
      </c>
      <c r="Q103" s="2">
        <v>0.50028702264240599</v>
      </c>
      <c r="R103" s="2">
        <v>0.90168607625133901</v>
      </c>
      <c r="S103" s="2">
        <v>0.2080894446299375</v>
      </c>
      <c r="T103" s="12">
        <v>35.661252312600666</v>
      </c>
      <c r="U103" s="13">
        <v>36.553393644132413</v>
      </c>
      <c r="V103" s="14">
        <v>3.3487155736232843</v>
      </c>
      <c r="W103" s="15">
        <v>4.3892833506279157E-2</v>
      </c>
      <c r="X103" s="7">
        <v>38149</v>
      </c>
      <c r="Y103" s="16">
        <v>127761</v>
      </c>
    </row>
    <row r="104" spans="1:25">
      <c r="A104" t="s">
        <v>241</v>
      </c>
      <c r="B104" t="s">
        <v>30</v>
      </c>
      <c r="C104" t="s">
        <v>31</v>
      </c>
      <c r="D104" t="s">
        <v>242</v>
      </c>
      <c r="E104" s="61">
        <v>0.25895122638849732</v>
      </c>
      <c r="F104" s="61">
        <v>0.45940231181279956</v>
      </c>
      <c r="G104" s="61">
        <v>0.26698618550888076</v>
      </c>
      <c r="H104" s="62">
        <v>1.4660276289822385E-2</v>
      </c>
      <c r="I104" s="8">
        <v>0.13961290322580644</v>
      </c>
      <c r="J104" s="9">
        <v>1.2440021325750845</v>
      </c>
      <c r="K104" s="9">
        <v>36.291719787607022</v>
      </c>
      <c r="L104" s="10">
        <v>0</v>
      </c>
      <c r="M104" s="10">
        <v>0.56354769176402952</v>
      </c>
      <c r="N104" s="10">
        <v>0.57733387217828069</v>
      </c>
      <c r="O104" s="10">
        <v>0</v>
      </c>
      <c r="P104" s="11">
        <v>14.705256373961451</v>
      </c>
      <c r="Q104" s="2">
        <v>0.5222874552368072</v>
      </c>
      <c r="R104" s="2" t="s">
        <v>366</v>
      </c>
      <c r="S104" s="2">
        <v>4.6551362548377509E-2</v>
      </c>
      <c r="T104" s="12">
        <v>18.430668526574276</v>
      </c>
      <c r="U104" s="13">
        <v>23.142548229380917</v>
      </c>
      <c r="V104" s="14">
        <v>0</v>
      </c>
      <c r="W104" s="15">
        <v>5.2884323141450369E-2</v>
      </c>
      <c r="X104" s="7">
        <v>32948</v>
      </c>
      <c r="Y104" s="16">
        <v>34642</v>
      </c>
    </row>
    <row r="105" spans="1:25">
      <c r="A105" t="s">
        <v>243</v>
      </c>
      <c r="B105" t="s">
        <v>30</v>
      </c>
      <c r="C105" t="s">
        <v>31</v>
      </c>
      <c r="D105" t="s">
        <v>244</v>
      </c>
      <c r="E105" s="61">
        <v>0.26036084315827079</v>
      </c>
      <c r="F105" s="61">
        <v>0.47633083244015723</v>
      </c>
      <c r="G105" s="61">
        <v>0.24383708467309753</v>
      </c>
      <c r="H105" s="62">
        <v>1.9471239728474456E-2</v>
      </c>
      <c r="I105" s="8">
        <v>0.14985830971828637</v>
      </c>
      <c r="J105" s="9">
        <v>2.7870082538321364</v>
      </c>
      <c r="K105" s="9">
        <v>39.937366248035829</v>
      </c>
      <c r="L105" s="10">
        <v>0</v>
      </c>
      <c r="M105" s="10">
        <v>0.51818917691671762</v>
      </c>
      <c r="N105" s="10">
        <v>0.42257984998415321</v>
      </c>
      <c r="O105" s="10">
        <v>2.8957666666666668</v>
      </c>
      <c r="P105" s="11">
        <v>13.46831909881652</v>
      </c>
      <c r="Q105" s="2">
        <v>0.46260314246837703</v>
      </c>
      <c r="R105" s="2" t="s">
        <v>366</v>
      </c>
      <c r="S105" s="2">
        <v>0.19324711399168934</v>
      </c>
      <c r="T105" s="12">
        <v>20.189301510821668</v>
      </c>
      <c r="U105" s="13">
        <v>24.53166228589134</v>
      </c>
      <c r="V105" s="14">
        <v>0</v>
      </c>
      <c r="W105" s="15">
        <v>3.3068975552968567E-2</v>
      </c>
      <c r="X105" s="7">
        <v>33146</v>
      </c>
      <c r="Y105" s="16">
        <v>56794</v>
      </c>
    </row>
    <row r="106" spans="1:25">
      <c r="A106" t="s">
        <v>245</v>
      </c>
      <c r="B106" t="s">
        <v>30</v>
      </c>
      <c r="C106" t="s">
        <v>31</v>
      </c>
      <c r="D106" t="s">
        <v>246</v>
      </c>
      <c r="E106" s="61">
        <v>0.27559424520433695</v>
      </c>
      <c r="F106" s="61">
        <v>0.48764595496246871</v>
      </c>
      <c r="G106" s="61">
        <v>0.22852376980817349</v>
      </c>
      <c r="H106" s="62">
        <v>8.2360300250208501E-3</v>
      </c>
      <c r="I106" s="8">
        <v>0.16130294434119144</v>
      </c>
      <c r="J106" s="9">
        <v>3.1959517943937681</v>
      </c>
      <c r="K106" s="9">
        <v>42.932840948951636</v>
      </c>
      <c r="L106" s="10">
        <v>1.4561690138429271</v>
      </c>
      <c r="M106" s="10">
        <v>0.92274187919681172</v>
      </c>
      <c r="N106" s="10">
        <v>0.73597852674416075</v>
      </c>
      <c r="O106" s="10">
        <v>8.1666666666666665E-2</v>
      </c>
      <c r="P106" s="11">
        <v>29.297247849783314</v>
      </c>
      <c r="Q106" s="2">
        <v>0.73330241651305872</v>
      </c>
      <c r="R106" s="2" t="s">
        <v>366</v>
      </c>
      <c r="S106" s="2">
        <v>0.13868195215827267</v>
      </c>
      <c r="T106" s="12">
        <v>27.741179822921012</v>
      </c>
      <c r="U106" s="13">
        <v>33.323756207218658</v>
      </c>
      <c r="V106" s="14">
        <v>0</v>
      </c>
      <c r="W106" s="15">
        <v>5.6027979701001235E-2</v>
      </c>
      <c r="X106" s="7">
        <v>36445</v>
      </c>
      <c r="Y106" s="16">
        <v>92394</v>
      </c>
    </row>
    <row r="107" spans="1:25">
      <c r="A107" t="s">
        <v>247</v>
      </c>
      <c r="B107" t="s">
        <v>30</v>
      </c>
      <c r="C107" t="s">
        <v>31</v>
      </c>
      <c r="D107" t="s">
        <v>248</v>
      </c>
      <c r="E107" s="61">
        <v>0.22612859097127222</v>
      </c>
      <c r="F107" s="61">
        <v>0.48331053351573189</v>
      </c>
      <c r="G107" s="61">
        <v>0.27633378932968539</v>
      </c>
      <c r="H107" s="62">
        <v>1.4227086183310533E-2</v>
      </c>
      <c r="I107" s="8">
        <v>9.3358544079413852E-2</v>
      </c>
      <c r="J107" s="9">
        <v>0.59453032104637327</v>
      </c>
      <c r="K107" s="9">
        <v>28.232497274242398</v>
      </c>
      <c r="L107" s="10">
        <v>0.7192721295201383</v>
      </c>
      <c r="M107" s="10">
        <v>0.18186229912770432</v>
      </c>
      <c r="N107" s="10">
        <v>0.84836689372957064</v>
      </c>
      <c r="O107" s="10">
        <v>0</v>
      </c>
      <c r="P107" s="11">
        <v>9.8132490259277514</v>
      </c>
      <c r="Q107" s="2">
        <v>0.38704714844692018</v>
      </c>
      <c r="R107" s="2" t="s">
        <v>366</v>
      </c>
      <c r="S107" s="2">
        <v>6.6349259750872247E-2</v>
      </c>
      <c r="T107" s="12">
        <v>14.468051326857898</v>
      </c>
      <c r="U107" s="13">
        <v>17.504599209009349</v>
      </c>
      <c r="V107" s="14">
        <v>0.17251025921568705</v>
      </c>
      <c r="W107" s="15">
        <v>1.0208711433756805E-2</v>
      </c>
      <c r="X107" s="7">
        <v>31779</v>
      </c>
      <c r="Y107" s="16">
        <v>40077</v>
      </c>
    </row>
    <row r="108" spans="1:25">
      <c r="A108" t="s">
        <v>249</v>
      </c>
      <c r="B108" t="s">
        <v>26</v>
      </c>
      <c r="C108" t="s">
        <v>31</v>
      </c>
      <c r="D108" t="s">
        <v>250</v>
      </c>
      <c r="E108" s="61">
        <v>0.2756739409499358</v>
      </c>
      <c r="F108" s="61">
        <v>0.50609756097560976</v>
      </c>
      <c r="G108" s="61">
        <v>0.17394094993581516</v>
      </c>
      <c r="H108" s="62">
        <v>4.4287548138639284E-2</v>
      </c>
      <c r="I108" s="8">
        <v>0.18843069873997709</v>
      </c>
      <c r="J108" s="9">
        <v>1.7295053614666207</v>
      </c>
      <c r="K108" s="9">
        <v>42.987145042464967</v>
      </c>
      <c r="L108" s="10">
        <v>1.9603763392659264</v>
      </c>
      <c r="M108" s="10">
        <v>0.60856737373562619</v>
      </c>
      <c r="N108" s="10">
        <v>1.4703387434258894</v>
      </c>
      <c r="O108" s="10">
        <v>0</v>
      </c>
      <c r="P108" s="11">
        <v>26.572328958064446</v>
      </c>
      <c r="Q108" s="2">
        <v>0.56198376089798707</v>
      </c>
      <c r="R108" s="2" t="s">
        <v>366</v>
      </c>
      <c r="S108" s="2">
        <v>0.53919558448461746</v>
      </c>
      <c r="T108" s="12">
        <v>32.266374923138727</v>
      </c>
      <c r="U108" s="13">
        <v>33.941949641222713</v>
      </c>
      <c r="V108" s="14">
        <v>0.50444094168420961</v>
      </c>
      <c r="W108" s="15">
        <v>9.1206417772292506E-2</v>
      </c>
      <c r="X108" s="7">
        <v>32097</v>
      </c>
      <c r="Y108" s="16">
        <v>17683</v>
      </c>
    </row>
    <row r="109" spans="1:25">
      <c r="A109" t="s">
        <v>251</v>
      </c>
      <c r="B109" t="s">
        <v>38</v>
      </c>
      <c r="C109" t="s">
        <v>31</v>
      </c>
      <c r="D109" t="s">
        <v>252</v>
      </c>
      <c r="E109" s="61">
        <v>0.26855728968405024</v>
      </c>
      <c r="F109" s="61">
        <v>0.49860423804085774</v>
      </c>
      <c r="G109" s="61">
        <v>0.21850019033117624</v>
      </c>
      <c r="H109" s="62">
        <v>1.4338281943915747E-2</v>
      </c>
      <c r="I109" s="8">
        <v>0.15047720042417814</v>
      </c>
      <c r="J109" s="9">
        <v>3.6217303822937628</v>
      </c>
      <c r="K109" s="9">
        <v>42.067325397480758</v>
      </c>
      <c r="L109" s="10">
        <v>0.15223637230995385</v>
      </c>
      <c r="M109" s="10">
        <v>0.20849708224541144</v>
      </c>
      <c r="N109" s="10">
        <v>1.0273016581988721</v>
      </c>
      <c r="O109" s="10">
        <v>0</v>
      </c>
      <c r="P109" s="11">
        <v>8.7076922570658937</v>
      </c>
      <c r="Q109" s="2">
        <v>0.43393753000066598</v>
      </c>
      <c r="R109" s="2" t="s">
        <v>366</v>
      </c>
      <c r="S109" s="2">
        <v>0.52949748529715901</v>
      </c>
      <c r="T109" s="12">
        <v>27.791425544728682</v>
      </c>
      <c r="U109" s="13">
        <v>26.188814399758446</v>
      </c>
      <c r="V109" s="14">
        <v>4.4069783360028758</v>
      </c>
      <c r="W109" s="15">
        <v>8.5817575709796947E-3</v>
      </c>
      <c r="X109" s="7">
        <v>41898</v>
      </c>
      <c r="Y109" s="16">
        <v>89555</v>
      </c>
    </row>
    <row r="110" spans="1:25">
      <c r="A110" t="s">
        <v>253</v>
      </c>
      <c r="B110" t="s">
        <v>111</v>
      </c>
      <c r="C110" t="s">
        <v>27</v>
      </c>
      <c r="D110" t="s">
        <v>254</v>
      </c>
      <c r="E110" s="61">
        <v>0.32585641526547127</v>
      </c>
      <c r="F110" s="61">
        <v>0.46009209516500382</v>
      </c>
      <c r="G110" s="61">
        <v>0.19346961557245518</v>
      </c>
      <c r="H110" s="62">
        <v>2.0581873997069698E-2</v>
      </c>
      <c r="I110" s="8">
        <v>0.28473162734336016</v>
      </c>
      <c r="J110" s="9">
        <v>13.686544743556118</v>
      </c>
      <c r="K110" s="9">
        <v>76.031143785792182</v>
      </c>
      <c r="L110" s="10">
        <v>1.1183520070530735</v>
      </c>
      <c r="M110" s="10">
        <v>0.53953673726853268</v>
      </c>
      <c r="N110" s="10">
        <v>1.7498081350729089</v>
      </c>
      <c r="O110" s="10">
        <v>3.4630666666666663</v>
      </c>
      <c r="P110" s="11">
        <v>22.86263722807977</v>
      </c>
      <c r="Q110" s="2">
        <v>0.6750785321232885</v>
      </c>
      <c r="R110" s="2">
        <v>0.85247271253590096</v>
      </c>
      <c r="S110" s="2">
        <v>0.51722034067768186</v>
      </c>
      <c r="T110" s="12">
        <v>43.596027948891283</v>
      </c>
      <c r="U110" s="13">
        <v>47.496602987587742</v>
      </c>
      <c r="V110" s="14">
        <v>0.51229010820520027</v>
      </c>
      <c r="W110" s="15">
        <v>0.11404180007951334</v>
      </c>
      <c r="X110" s="7">
        <v>44101</v>
      </c>
      <c r="Y110" s="16">
        <v>260600</v>
      </c>
    </row>
    <row r="111" spans="1:25">
      <c r="A111" t="s">
        <v>255</v>
      </c>
      <c r="B111" t="s">
        <v>38</v>
      </c>
      <c r="C111" t="s">
        <v>31</v>
      </c>
      <c r="D111" t="s">
        <v>256</v>
      </c>
      <c r="E111" s="61">
        <v>0.28103207810320779</v>
      </c>
      <c r="F111" s="61">
        <v>0.50962343096234308</v>
      </c>
      <c r="G111" s="61">
        <v>0.19623430962343097</v>
      </c>
      <c r="H111" s="62">
        <v>1.3110181311018132E-2</v>
      </c>
      <c r="I111" s="8">
        <v>0.18933801991798477</v>
      </c>
      <c r="J111" s="9">
        <v>4.4766097142430796</v>
      </c>
      <c r="K111" s="9">
        <v>48.112623642660061</v>
      </c>
      <c r="L111" s="10">
        <v>0.19404680968719473</v>
      </c>
      <c r="M111" s="10">
        <v>0.2277934711936235</v>
      </c>
      <c r="N111" s="10">
        <v>7.5187969924812026E-2</v>
      </c>
      <c r="O111" s="10">
        <v>0</v>
      </c>
      <c r="P111" s="11">
        <v>6.2139641421804184</v>
      </c>
      <c r="Q111" s="2">
        <v>0.51081717882013167</v>
      </c>
      <c r="R111" s="2" t="s">
        <v>366</v>
      </c>
      <c r="S111" s="2">
        <v>0.42291183353394668</v>
      </c>
      <c r="T111" s="12">
        <v>27.620370320535958</v>
      </c>
      <c r="U111" s="13">
        <v>27.315652701792146</v>
      </c>
      <c r="V111" s="14">
        <v>0</v>
      </c>
      <c r="W111" s="15">
        <v>-3.7204424579889636E-3</v>
      </c>
      <c r="X111" s="7">
        <v>37552</v>
      </c>
      <c r="Y111" s="16">
        <v>79800</v>
      </c>
    </row>
    <row r="112" spans="1:25">
      <c r="A112" t="s">
        <v>257</v>
      </c>
      <c r="B112" t="s">
        <v>30</v>
      </c>
      <c r="C112" t="s">
        <v>31</v>
      </c>
      <c r="D112" t="s">
        <v>258</v>
      </c>
      <c r="E112" s="61">
        <v>0.26302460202604921</v>
      </c>
      <c r="F112" s="61">
        <v>0.45911722141823447</v>
      </c>
      <c r="G112" s="61">
        <v>0.26157742402315487</v>
      </c>
      <c r="H112" s="62">
        <v>1.6280752532561504E-2</v>
      </c>
      <c r="I112" s="8">
        <v>0.13639260675589548</v>
      </c>
      <c r="J112" s="9">
        <v>0.65602449158101905</v>
      </c>
      <c r="K112" s="9">
        <v>35.345280434970263</v>
      </c>
      <c r="L112" s="10">
        <v>0</v>
      </c>
      <c r="M112" s="10">
        <v>0.16173802290066683</v>
      </c>
      <c r="N112" s="10">
        <v>7.0207463053322566E-2</v>
      </c>
      <c r="O112" s="10">
        <v>0</v>
      </c>
      <c r="P112" s="11">
        <v>3.9093017624357471</v>
      </c>
      <c r="Q112" s="2">
        <v>0.24677457514179291</v>
      </c>
      <c r="R112" s="2" t="s">
        <v>366</v>
      </c>
      <c r="S112" s="2">
        <v>7.9285872322544901E-2</v>
      </c>
      <c r="T112" s="12">
        <v>10.164817577187952</v>
      </c>
      <c r="U112" s="13">
        <v>16.473133258197986</v>
      </c>
      <c r="V112" s="14">
        <v>0</v>
      </c>
      <c r="W112" s="15">
        <v>2.3717971754051822E-2</v>
      </c>
      <c r="X112" s="7">
        <v>40740</v>
      </c>
      <c r="Y112" s="16">
        <v>28487</v>
      </c>
    </row>
    <row r="113" spans="1:25">
      <c r="A113" t="s">
        <v>259</v>
      </c>
      <c r="B113" t="s">
        <v>30</v>
      </c>
      <c r="C113" t="s">
        <v>31</v>
      </c>
      <c r="D113" t="s">
        <v>260</v>
      </c>
      <c r="E113" s="61">
        <v>0.23989157442963632</v>
      </c>
      <c r="F113" s="61">
        <v>0.49175513892026201</v>
      </c>
      <c r="G113" s="61">
        <v>0.25999548226790153</v>
      </c>
      <c r="H113" s="62">
        <v>8.3578043822001361E-3</v>
      </c>
      <c r="I113" s="8">
        <v>0.11118725372622923</v>
      </c>
      <c r="J113" s="9">
        <v>1.6239038648911985</v>
      </c>
      <c r="K113" s="9">
        <v>32.735082901621361</v>
      </c>
      <c r="L113" s="10">
        <v>2.7645477397137359</v>
      </c>
      <c r="M113" s="10">
        <v>0.23979382512288758</v>
      </c>
      <c r="N113" s="10">
        <v>0.32721918231562108</v>
      </c>
      <c r="O113" s="10">
        <v>3.3333333333333335E-5</v>
      </c>
      <c r="P113" s="11">
        <v>17.710329309310971</v>
      </c>
      <c r="Q113" s="2">
        <v>0.40837373785605935</v>
      </c>
      <c r="R113" s="2" t="s">
        <v>366</v>
      </c>
      <c r="S113" s="2">
        <v>3.8593223733697772E-2</v>
      </c>
      <c r="T113" s="12">
        <v>14.466644229130788</v>
      </c>
      <c r="U113" s="13">
        <v>21.637352146687707</v>
      </c>
      <c r="V113" s="14">
        <v>0</v>
      </c>
      <c r="W113" s="15">
        <v>-2.4801446603318678E-2</v>
      </c>
      <c r="X113" s="7">
        <v>30782</v>
      </c>
      <c r="Y113" s="16">
        <v>55009</v>
      </c>
    </row>
    <row r="114" spans="1:25">
      <c r="A114" t="s">
        <v>261</v>
      </c>
      <c r="B114" t="s">
        <v>30</v>
      </c>
      <c r="C114" t="s">
        <v>27</v>
      </c>
      <c r="D114" t="s">
        <v>262</v>
      </c>
      <c r="E114" s="61">
        <v>0.32955835311113402</v>
      </c>
      <c r="F114" s="61">
        <v>0.47170054689918484</v>
      </c>
      <c r="G114" s="61">
        <v>0.18749355071716026</v>
      </c>
      <c r="H114" s="62">
        <v>1.1247549272520896E-2</v>
      </c>
      <c r="I114" s="8">
        <v>0.23707375833951075</v>
      </c>
      <c r="J114" s="9">
        <v>12.205463686474044</v>
      </c>
      <c r="K114" s="9">
        <v>69.457397575661844</v>
      </c>
      <c r="L114" s="10">
        <v>0.77947860024635773</v>
      </c>
      <c r="M114" s="10">
        <v>0.76629180087228066</v>
      </c>
      <c r="N114" s="10">
        <v>1.7534300856902283</v>
      </c>
      <c r="O114" s="10">
        <v>1.7097</v>
      </c>
      <c r="P114" s="11">
        <v>26.48189948362905</v>
      </c>
      <c r="Q114" s="2">
        <v>0.83426762125465914</v>
      </c>
      <c r="R114" s="2">
        <v>1.1538819475586093</v>
      </c>
      <c r="S114" s="2">
        <v>0.29865578266471332</v>
      </c>
      <c r="T114" s="12">
        <v>50.456106284596316</v>
      </c>
      <c r="U114" s="13">
        <v>48.798467781295734</v>
      </c>
      <c r="V114" s="14">
        <v>0.13030588724168368</v>
      </c>
      <c r="W114" s="15">
        <v>5.4751580377200772E-2</v>
      </c>
      <c r="X114" s="7">
        <v>34167</v>
      </c>
      <c r="Y114" s="16">
        <v>201890</v>
      </c>
    </row>
    <row r="115" spans="1:25">
      <c r="A115" t="s">
        <v>263</v>
      </c>
      <c r="B115" t="s">
        <v>30</v>
      </c>
      <c r="C115" t="s">
        <v>31</v>
      </c>
      <c r="D115" t="s">
        <v>264</v>
      </c>
      <c r="E115" s="61">
        <v>0.24716713881019831</v>
      </c>
      <c r="F115" s="61">
        <v>0.45443814919735598</v>
      </c>
      <c r="G115" s="61">
        <v>0.28706326723323888</v>
      </c>
      <c r="H115" s="62">
        <v>1.1331444759206799E-2</v>
      </c>
      <c r="I115" s="8">
        <v>0.10067745577719232</v>
      </c>
      <c r="J115" s="9">
        <v>1.3518495760108149</v>
      </c>
      <c r="K115" s="9">
        <v>31.908669661589844</v>
      </c>
      <c r="L115" s="10">
        <v>0.24486232429998794</v>
      </c>
      <c r="M115" s="10">
        <v>0.41583899069728775</v>
      </c>
      <c r="N115" s="10">
        <v>0.20932763962153564</v>
      </c>
      <c r="O115" s="10">
        <v>0</v>
      </c>
      <c r="P115" s="11">
        <v>11.135859451656783</v>
      </c>
      <c r="Q115" s="2">
        <v>0.67942978713326052</v>
      </c>
      <c r="R115" s="2" t="s">
        <v>366</v>
      </c>
      <c r="S115" s="2">
        <v>8.4475968961575776E-2</v>
      </c>
      <c r="T115" s="12">
        <v>24.584061980200364</v>
      </c>
      <c r="U115" s="13">
        <v>22.542863697815662</v>
      </c>
      <c r="V115" s="14">
        <v>0.14884752745430838</v>
      </c>
      <c r="W115" s="15">
        <v>2.5260221053761134E-2</v>
      </c>
      <c r="X115" s="7">
        <v>32869</v>
      </c>
      <c r="Y115" s="16">
        <v>47772</v>
      </c>
    </row>
    <row r="116" spans="1:25">
      <c r="A116" t="s">
        <v>265</v>
      </c>
      <c r="B116" t="s">
        <v>26</v>
      </c>
      <c r="C116" t="s">
        <v>31</v>
      </c>
      <c r="D116" t="s">
        <v>266</v>
      </c>
      <c r="E116" s="61">
        <v>0.30795395081109367</v>
      </c>
      <c r="F116" s="61">
        <v>0.45709052851909993</v>
      </c>
      <c r="G116" s="61">
        <v>0.21978021978021978</v>
      </c>
      <c r="H116" s="62">
        <v>1.5175300889586603E-2</v>
      </c>
      <c r="I116" s="8">
        <v>0.22427184466019418</v>
      </c>
      <c r="J116" s="9">
        <v>5.4505813953488378</v>
      </c>
      <c r="K116" s="9">
        <v>55.184619842524683</v>
      </c>
      <c r="L116" s="10">
        <v>0</v>
      </c>
      <c r="M116" s="10">
        <v>0.60469214459961695</v>
      </c>
      <c r="N116" s="10">
        <v>1.0298071972080782</v>
      </c>
      <c r="O116" s="10">
        <v>0</v>
      </c>
      <c r="P116" s="11">
        <v>17.11573565664494</v>
      </c>
      <c r="Q116" s="2">
        <v>0.73955094491867157</v>
      </c>
      <c r="R116" s="2" t="s">
        <v>366</v>
      </c>
      <c r="S116" s="2">
        <v>0.81793859066788011</v>
      </c>
      <c r="T116" s="12">
        <v>45.216740816640787</v>
      </c>
      <c r="U116" s="13">
        <v>39.172365438603471</v>
      </c>
      <c r="V116" s="14">
        <v>0.32945229994190423</v>
      </c>
      <c r="W116" s="15">
        <v>0.14571316203460932</v>
      </c>
      <c r="X116" s="7">
        <v>40399</v>
      </c>
      <c r="Y116" s="16">
        <v>17479</v>
      </c>
    </row>
    <row r="117" spans="1:25">
      <c r="A117" t="s">
        <v>267</v>
      </c>
      <c r="B117" t="s">
        <v>38</v>
      </c>
      <c r="C117" t="s">
        <v>27</v>
      </c>
      <c r="D117" t="s">
        <v>268</v>
      </c>
      <c r="E117" s="61">
        <v>0.26068364354047313</v>
      </c>
      <c r="F117" s="61">
        <v>0.52534195882788304</v>
      </c>
      <c r="G117" s="61">
        <v>0.19168882431950879</v>
      </c>
      <c r="H117" s="62">
        <v>2.2285573312135085E-2</v>
      </c>
      <c r="I117" s="8">
        <v>0.17932515187742454</v>
      </c>
      <c r="J117" s="9">
        <v>4.4783699349020454</v>
      </c>
      <c r="K117" s="9">
        <v>45.515874315126972</v>
      </c>
      <c r="L117" s="10">
        <v>0.62384060383296502</v>
      </c>
      <c r="M117" s="10">
        <v>0.46228499265264861</v>
      </c>
      <c r="N117" s="10">
        <v>0.74454847724537465</v>
      </c>
      <c r="O117" s="10">
        <v>0</v>
      </c>
      <c r="P117" s="11">
        <v>15.470204598297382</v>
      </c>
      <c r="Q117" s="2">
        <v>0.86255090664949674</v>
      </c>
      <c r="R117" s="2">
        <v>0.66923157424842494</v>
      </c>
      <c r="S117" s="2">
        <v>0.81307169139806545</v>
      </c>
      <c r="T117" s="12">
        <v>48.445509665321929</v>
      </c>
      <c r="U117" s="13">
        <v>36.477196192915422</v>
      </c>
      <c r="V117" s="14">
        <v>5.193608116460325E-2</v>
      </c>
      <c r="W117" s="15">
        <v>4.7832915297053424E-3</v>
      </c>
      <c r="X117" s="7">
        <v>36552</v>
      </c>
      <c r="Y117" s="16">
        <v>392184</v>
      </c>
    </row>
    <row r="118" spans="1:25">
      <c r="A118" t="s">
        <v>269</v>
      </c>
      <c r="B118" t="s">
        <v>44</v>
      </c>
      <c r="C118" t="s">
        <v>27</v>
      </c>
      <c r="D118" s="17" t="s">
        <v>270</v>
      </c>
      <c r="E118" s="61">
        <v>0.37118811881188118</v>
      </c>
      <c r="F118" s="61">
        <v>0.47227722772277225</v>
      </c>
      <c r="G118" s="61">
        <v>0.14306930693069306</v>
      </c>
      <c r="H118" s="62">
        <v>1.3465346534653465E-2</v>
      </c>
      <c r="I118" s="8">
        <v>0.26708838516956596</v>
      </c>
      <c r="J118" s="9">
        <v>10.000306757876009</v>
      </c>
      <c r="K118" s="9">
        <v>71.962538363870337</v>
      </c>
      <c r="L118" s="10">
        <v>0.39251258748085066</v>
      </c>
      <c r="M118" s="10">
        <v>0.65059771790311927</v>
      </c>
      <c r="N118" s="10">
        <v>0.62955027771290473</v>
      </c>
      <c r="O118" s="10">
        <v>0</v>
      </c>
      <c r="P118" s="11">
        <v>18.444714411477101</v>
      </c>
      <c r="Q118" s="2">
        <v>0.8175407983163876</v>
      </c>
      <c r="R118" s="2">
        <v>0.90692093682669295</v>
      </c>
      <c r="S118" s="2">
        <v>0.14696224835317584</v>
      </c>
      <c r="T118" s="12">
        <v>41.732128005203322</v>
      </c>
      <c r="U118" s="13">
        <v>44.046460260183586</v>
      </c>
      <c r="V118" s="14">
        <v>2.0555949645315801</v>
      </c>
      <c r="W118" s="15">
        <v>8.7530988940606139E-2</v>
      </c>
      <c r="X118" s="7">
        <v>41515</v>
      </c>
      <c r="Y118" s="16">
        <v>196966</v>
      </c>
    </row>
    <row r="119" spans="1:25">
      <c r="A119" t="s">
        <v>271</v>
      </c>
      <c r="B119" t="s">
        <v>49</v>
      </c>
      <c r="C119" t="s">
        <v>31</v>
      </c>
      <c r="D119" t="s">
        <v>272</v>
      </c>
      <c r="E119" s="61">
        <v>0.24174980813507291</v>
      </c>
      <c r="F119" s="61">
        <v>0.4528012279355334</v>
      </c>
      <c r="G119" s="61">
        <v>0.27244819646968532</v>
      </c>
      <c r="H119" s="62">
        <v>3.3000767459708362E-2</v>
      </c>
      <c r="I119" s="8">
        <v>0.19459459459459461</v>
      </c>
      <c r="J119" s="9">
        <v>2.4224806201550386</v>
      </c>
      <c r="K119" s="9">
        <v>41.922966197264017</v>
      </c>
      <c r="L119" s="10">
        <v>0</v>
      </c>
      <c r="M119" s="10">
        <v>0.56081924267974859</v>
      </c>
      <c r="N119" s="10">
        <v>0</v>
      </c>
      <c r="O119" s="10">
        <v>0</v>
      </c>
      <c r="P119" s="11">
        <v>12.762181375873338</v>
      </c>
      <c r="Q119" s="2">
        <v>0.55735398340009501</v>
      </c>
      <c r="R119" s="2" t="s">
        <v>366</v>
      </c>
      <c r="S119" s="2">
        <v>0.94874015237302367</v>
      </c>
      <c r="T119" s="12">
        <v>42.52562874906954</v>
      </c>
      <c r="U119" s="13">
        <v>32.403592107402297</v>
      </c>
      <c r="V119" s="14">
        <v>0</v>
      </c>
      <c r="W119" s="15">
        <v>0.22212181456714261</v>
      </c>
      <c r="X119" s="7">
        <v>33807</v>
      </c>
      <c r="Y119" s="16">
        <v>13524</v>
      </c>
    </row>
    <row r="120" spans="1:25">
      <c r="A120" t="s">
        <v>273</v>
      </c>
      <c r="B120" t="s">
        <v>38</v>
      </c>
      <c r="C120" t="s">
        <v>31</v>
      </c>
      <c r="D120" t="s">
        <v>274</v>
      </c>
      <c r="E120" s="61">
        <v>0.27674929400690307</v>
      </c>
      <c r="F120" s="61">
        <v>0.45811107624725445</v>
      </c>
      <c r="G120" s="61">
        <v>0.2554126137433323</v>
      </c>
      <c r="H120" s="62">
        <v>9.7270160025101984E-3</v>
      </c>
      <c r="I120" s="8">
        <v>0.19727272727272727</v>
      </c>
      <c r="J120" s="9">
        <v>3.177124702144559</v>
      </c>
      <c r="K120" s="9">
        <v>46.316008640559261</v>
      </c>
      <c r="L120" s="10">
        <v>1.4784189703327144</v>
      </c>
      <c r="M120" s="10">
        <v>0.36974349001935614</v>
      </c>
      <c r="N120" s="10">
        <v>3.9500097131386389</v>
      </c>
      <c r="O120" s="10">
        <v>5.0033333333333339E-2</v>
      </c>
      <c r="P120" s="11">
        <v>27.271299413068583</v>
      </c>
      <c r="Q120" s="2">
        <v>1.7155087706408776</v>
      </c>
      <c r="R120" s="2" t="s">
        <v>366</v>
      </c>
      <c r="S120" s="2">
        <v>0.54340167313188337</v>
      </c>
      <c r="T120" s="12">
        <v>70.465418765437875</v>
      </c>
      <c r="U120" s="13">
        <v>48.017575606355244</v>
      </c>
      <c r="V120" s="14">
        <v>0</v>
      </c>
      <c r="W120" s="15">
        <v>1.2124786996985187E-2</v>
      </c>
      <c r="X120" s="7">
        <v>39113</v>
      </c>
      <c r="Y120" s="16">
        <v>30886</v>
      </c>
    </row>
    <row r="121" spans="1:25">
      <c r="A121" t="s">
        <v>275</v>
      </c>
      <c r="B121" t="s">
        <v>56</v>
      </c>
      <c r="C121" t="s">
        <v>31</v>
      </c>
      <c r="D121" t="s">
        <v>276</v>
      </c>
      <c r="E121" s="61">
        <v>0.28418640183346067</v>
      </c>
      <c r="F121" s="61">
        <v>0.46065699006875477</v>
      </c>
      <c r="G121" s="61">
        <v>0.20320855614973263</v>
      </c>
      <c r="H121" s="62">
        <v>5.1948051948051951E-2</v>
      </c>
      <c r="I121" s="8">
        <v>0.16666666666666666</v>
      </c>
      <c r="J121" s="9">
        <v>0</v>
      </c>
      <c r="K121" s="9">
        <v>38.783191748066173</v>
      </c>
      <c r="L121" s="10">
        <v>0</v>
      </c>
      <c r="M121" s="10">
        <v>0.81906321081218869</v>
      </c>
      <c r="N121" s="10">
        <v>0</v>
      </c>
      <c r="O121" s="10">
        <v>0</v>
      </c>
      <c r="P121" s="11">
        <v>18.638863396952761</v>
      </c>
      <c r="Q121" s="2">
        <v>0</v>
      </c>
      <c r="R121" s="2" t="s">
        <v>366</v>
      </c>
      <c r="S121" s="2">
        <v>0.30489972393205539</v>
      </c>
      <c r="T121" s="12">
        <v>7.7516804066122296</v>
      </c>
      <c r="U121" s="13">
        <v>21.724578517210386</v>
      </c>
      <c r="V121" s="14">
        <v>3.6075403217172339</v>
      </c>
      <c r="W121" s="15">
        <v>0.19698443579766536</v>
      </c>
      <c r="X121" s="7">
        <v>44794</v>
      </c>
      <c r="Y121" s="16">
        <v>12305</v>
      </c>
    </row>
    <row r="122" spans="1:25">
      <c r="A122" t="s">
        <v>277</v>
      </c>
      <c r="B122" t="s">
        <v>74</v>
      </c>
      <c r="C122" t="s">
        <v>31</v>
      </c>
      <c r="D122" t="s">
        <v>278</v>
      </c>
      <c r="E122" s="61">
        <v>0.20570054945054944</v>
      </c>
      <c r="F122" s="61">
        <v>0.55048076923076927</v>
      </c>
      <c r="G122" s="61">
        <v>0.21359890109890109</v>
      </c>
      <c r="H122" s="62">
        <v>3.021978021978022E-2</v>
      </c>
      <c r="I122" s="8">
        <v>0.16310005783689993</v>
      </c>
      <c r="J122" s="9">
        <v>0</v>
      </c>
      <c r="K122" s="9">
        <v>31.990976575618856</v>
      </c>
      <c r="L122" s="10">
        <v>0</v>
      </c>
      <c r="M122" s="10">
        <v>0</v>
      </c>
      <c r="N122" s="10">
        <v>0.12130033964095101</v>
      </c>
      <c r="O122" s="10">
        <v>0</v>
      </c>
      <c r="P122" s="11">
        <v>0.39520318488930356</v>
      </c>
      <c r="Q122" s="2">
        <v>0.36365021966090993</v>
      </c>
      <c r="R122" s="2" t="s">
        <v>366</v>
      </c>
      <c r="S122" s="2">
        <v>0.15193882989906246</v>
      </c>
      <c r="T122" s="12">
        <v>15.871433615265016</v>
      </c>
      <c r="U122" s="13">
        <v>16.085871125257725</v>
      </c>
      <c r="V122" s="14">
        <v>0</v>
      </c>
      <c r="W122" s="15">
        <v>2.0739181576177799E-2</v>
      </c>
      <c r="X122" s="7">
        <v>31863</v>
      </c>
      <c r="Y122" s="16">
        <v>16488</v>
      </c>
    </row>
    <row r="123" spans="1:25">
      <c r="A123" t="s">
        <v>279</v>
      </c>
      <c r="B123" t="s">
        <v>111</v>
      </c>
      <c r="C123" t="s">
        <v>31</v>
      </c>
      <c r="D123" t="s">
        <v>280</v>
      </c>
      <c r="E123" s="61">
        <v>0.25602094240837697</v>
      </c>
      <c r="F123" s="61">
        <v>0.5083769633507853</v>
      </c>
      <c r="G123" s="61">
        <v>0.18638743455497384</v>
      </c>
      <c r="H123" s="62">
        <v>4.9214659685863874E-2</v>
      </c>
      <c r="I123" s="8">
        <v>0.16969353007945517</v>
      </c>
      <c r="J123" s="9">
        <v>4.2780748663101607</v>
      </c>
      <c r="K123" s="9">
        <v>43.907601839740288</v>
      </c>
      <c r="L123" s="10">
        <v>0</v>
      </c>
      <c r="M123" s="10">
        <v>0.1792067066429594</v>
      </c>
      <c r="N123" s="10">
        <v>0.79840319361277434</v>
      </c>
      <c r="O123" s="10">
        <v>0</v>
      </c>
      <c r="P123" s="11">
        <v>6.6793264774579946</v>
      </c>
      <c r="Q123" s="2">
        <v>0.33134989901667961</v>
      </c>
      <c r="R123" s="2" t="s">
        <v>366</v>
      </c>
      <c r="S123" s="2">
        <v>0.38401171379912563</v>
      </c>
      <c r="T123" s="12">
        <v>20.704953405417289</v>
      </c>
      <c r="U123" s="13">
        <v>23.763960574205189</v>
      </c>
      <c r="V123" s="14">
        <v>2.5532553245497578</v>
      </c>
      <c r="W123" s="15">
        <v>6.0606060606060608E-2</v>
      </c>
      <c r="X123" s="7">
        <v>40191</v>
      </c>
      <c r="Y123" s="16">
        <v>17535</v>
      </c>
    </row>
    <row r="124" spans="1:25">
      <c r="A124" t="s">
        <v>281</v>
      </c>
      <c r="B124" t="s">
        <v>56</v>
      </c>
      <c r="C124" t="s">
        <v>31</v>
      </c>
      <c r="D124" t="s">
        <v>282</v>
      </c>
      <c r="E124" s="61">
        <v>0.27439939939939939</v>
      </c>
      <c r="F124" s="61">
        <v>0.4283033033033033</v>
      </c>
      <c r="G124" s="61">
        <v>0.22372372372372373</v>
      </c>
      <c r="H124" s="62">
        <v>7.3573573573573567E-2</v>
      </c>
      <c r="I124" s="8">
        <v>0.14437367303609341</v>
      </c>
      <c r="J124" s="9">
        <v>0</v>
      </c>
      <c r="K124" s="9">
        <v>35.919885579034712</v>
      </c>
      <c r="L124" s="10">
        <v>2.7354472371904337</v>
      </c>
      <c r="M124" s="10">
        <v>0.12487877873435697</v>
      </c>
      <c r="N124" s="10">
        <v>0</v>
      </c>
      <c r="O124" s="10">
        <v>0</v>
      </c>
      <c r="P124" s="11">
        <v>13.911422203253384</v>
      </c>
      <c r="Q124" s="2">
        <v>0.43561396028001476</v>
      </c>
      <c r="R124" s="2" t="s">
        <v>366</v>
      </c>
      <c r="S124" s="2">
        <v>0.21898945865894667</v>
      </c>
      <c r="T124" s="12">
        <v>19.95252098040579</v>
      </c>
      <c r="U124" s="13">
        <v>23.261276254231294</v>
      </c>
      <c r="V124" s="14">
        <v>7.7420066666511156</v>
      </c>
      <c r="W124" s="15">
        <v>0.19237596935438661</v>
      </c>
      <c r="X124" s="7">
        <v>52714</v>
      </c>
      <c r="Y124" s="16">
        <v>12762</v>
      </c>
    </row>
    <row r="125" spans="1:25">
      <c r="A125" t="s">
        <v>283</v>
      </c>
      <c r="B125" t="s">
        <v>38</v>
      </c>
      <c r="C125" t="s">
        <v>31</v>
      </c>
      <c r="D125" t="s">
        <v>284</v>
      </c>
      <c r="E125" s="61">
        <v>0.24758135444151275</v>
      </c>
      <c r="F125" s="61">
        <v>0.47185576077396657</v>
      </c>
      <c r="G125" s="61">
        <v>0.2436235708003518</v>
      </c>
      <c r="H125" s="62">
        <v>3.6939313984168866E-2</v>
      </c>
      <c r="I125" s="8">
        <v>0.11165730337078651</v>
      </c>
      <c r="J125" s="9">
        <v>0</v>
      </c>
      <c r="K125" s="9">
        <v>30.692173936343437</v>
      </c>
      <c r="L125" s="10">
        <v>0</v>
      </c>
      <c r="M125" s="10">
        <v>0</v>
      </c>
      <c r="N125" s="10">
        <v>0.14742739200943536</v>
      </c>
      <c r="O125" s="10">
        <v>0</v>
      </c>
      <c r="P125" s="11">
        <v>0.48032655996276252</v>
      </c>
      <c r="Q125" s="2">
        <v>0.2141164148907756</v>
      </c>
      <c r="R125" s="2" t="s">
        <v>366</v>
      </c>
      <c r="S125" s="2">
        <v>9.8280475400992426E-2</v>
      </c>
      <c r="T125" s="12">
        <v>9.5692814683789642</v>
      </c>
      <c r="U125" s="13">
        <v>13.580593988228387</v>
      </c>
      <c r="V125" s="14">
        <v>0</v>
      </c>
      <c r="W125" s="15">
        <v>-6.4449978028416578E-3</v>
      </c>
      <c r="X125" s="7">
        <v>34792</v>
      </c>
      <c r="Y125" s="16">
        <v>13566</v>
      </c>
    </row>
    <row r="126" spans="1:25">
      <c r="A126" t="s">
        <v>285</v>
      </c>
      <c r="B126" t="s">
        <v>26</v>
      </c>
      <c r="C126" t="s">
        <v>31</v>
      </c>
      <c r="D126" t="s">
        <v>286</v>
      </c>
      <c r="E126" s="61">
        <v>0.27575757575757576</v>
      </c>
      <c r="F126" s="61">
        <v>0.51346801346801352</v>
      </c>
      <c r="G126" s="61">
        <v>0.18181818181818182</v>
      </c>
      <c r="H126" s="62">
        <v>2.8956228956228958E-2</v>
      </c>
      <c r="I126" s="8">
        <v>0.14571948998178508</v>
      </c>
      <c r="J126" s="9">
        <v>2.029220779220779</v>
      </c>
      <c r="K126" s="9">
        <v>39.554223504606902</v>
      </c>
      <c r="L126" s="10">
        <v>0</v>
      </c>
      <c r="M126" s="10">
        <v>0.44739725882202058</v>
      </c>
      <c r="N126" s="10">
        <v>0.12846040208105852</v>
      </c>
      <c r="O126" s="10">
        <v>0</v>
      </c>
      <c r="P126" s="11">
        <v>10.59964563497166</v>
      </c>
      <c r="Q126" s="2">
        <v>0.45634364395800531</v>
      </c>
      <c r="R126" s="2" t="s">
        <v>366</v>
      </c>
      <c r="S126" s="2">
        <v>0.46875179868988964</v>
      </c>
      <c r="T126" s="12">
        <v>26.986947767309221</v>
      </c>
      <c r="U126" s="13">
        <v>25.713605635629261</v>
      </c>
      <c r="V126" s="14">
        <v>0</v>
      </c>
      <c r="W126" s="15">
        <v>9.6627756160830094E-3</v>
      </c>
      <c r="X126" s="7">
        <v>36985</v>
      </c>
      <c r="Y126" s="16">
        <v>15569</v>
      </c>
    </row>
    <row r="127" spans="1:25">
      <c r="A127" t="s">
        <v>287</v>
      </c>
      <c r="B127" t="s">
        <v>30</v>
      </c>
      <c r="C127" t="s">
        <v>31</v>
      </c>
      <c r="D127" t="s">
        <v>288</v>
      </c>
      <c r="E127" s="61">
        <v>0.24155683690280066</v>
      </c>
      <c r="F127" s="61">
        <v>0.48167215815485998</v>
      </c>
      <c r="G127" s="61">
        <v>0.25782537067545303</v>
      </c>
      <c r="H127" s="62">
        <v>1.8945634266886325E-2</v>
      </c>
      <c r="I127" s="8">
        <v>0.10976033344911428</v>
      </c>
      <c r="J127" s="9">
        <v>1.9338203695745595</v>
      </c>
      <c r="K127" s="9">
        <v>33.259534897050571</v>
      </c>
      <c r="L127" s="10">
        <v>0.25557384690508572</v>
      </c>
      <c r="M127" s="10">
        <v>0.37335905522467072</v>
      </c>
      <c r="N127" s="10">
        <v>0.92963386727688802</v>
      </c>
      <c r="O127" s="10">
        <v>0</v>
      </c>
      <c r="P127" s="11">
        <v>12.559316587951979</v>
      </c>
      <c r="Q127" s="2">
        <v>0.50124503362818007</v>
      </c>
      <c r="R127" s="2" t="s">
        <v>366</v>
      </c>
      <c r="S127" s="2">
        <v>5.5282001988794988E-2</v>
      </c>
      <c r="T127" s="12">
        <v>17.957763457806298</v>
      </c>
      <c r="U127" s="13">
        <v>21.258871647602948</v>
      </c>
      <c r="V127" s="14">
        <v>0</v>
      </c>
      <c r="W127" s="15">
        <v>-5.0515830665243686E-3</v>
      </c>
      <c r="X127" s="7">
        <v>29897</v>
      </c>
      <c r="Y127" s="16">
        <v>27968</v>
      </c>
    </row>
    <row r="128" spans="1:25">
      <c r="A128" t="s">
        <v>289</v>
      </c>
      <c r="B128" t="s">
        <v>49</v>
      </c>
      <c r="C128" t="s">
        <v>31</v>
      </c>
      <c r="D128" t="s">
        <v>290</v>
      </c>
      <c r="E128" s="61">
        <v>0.22865208186309105</v>
      </c>
      <c r="F128" s="61">
        <v>0.4728299223712068</v>
      </c>
      <c r="G128" s="61">
        <v>0.21877205363443897</v>
      </c>
      <c r="H128" s="62">
        <v>7.9745942131263237E-2</v>
      </c>
      <c r="I128" s="8">
        <v>0.16359773371104816</v>
      </c>
      <c r="J128" s="9">
        <v>2.0768431983385254</v>
      </c>
      <c r="K128" s="9">
        <v>37.404937467065821</v>
      </c>
      <c r="L128" s="10">
        <v>0</v>
      </c>
      <c r="M128" s="10">
        <v>0</v>
      </c>
      <c r="N128" s="10">
        <v>0</v>
      </c>
      <c r="O128" s="10">
        <v>0</v>
      </c>
      <c r="P128" s="11">
        <v>0</v>
      </c>
      <c r="Q128" s="2">
        <v>0.24035808935103647</v>
      </c>
      <c r="R128" s="2" t="s">
        <v>366</v>
      </c>
      <c r="S128" s="2">
        <v>0.35992425476781353</v>
      </c>
      <c r="T128" s="12">
        <v>17.087797357585952</v>
      </c>
      <c r="U128" s="13">
        <v>18.164244941550592</v>
      </c>
      <c r="V128" s="14">
        <v>0</v>
      </c>
      <c r="W128" s="15">
        <v>-4.5143537111408595E-2</v>
      </c>
      <c r="X128" s="7">
        <v>47117</v>
      </c>
      <c r="Y128" s="16">
        <v>12839</v>
      </c>
    </row>
    <row r="129" spans="1:25">
      <c r="A129" t="s">
        <v>291</v>
      </c>
      <c r="B129" t="s">
        <v>38</v>
      </c>
      <c r="C129" t="s">
        <v>27</v>
      </c>
      <c r="D129" t="s">
        <v>292</v>
      </c>
      <c r="E129" s="61">
        <v>0.3079634464751958</v>
      </c>
      <c r="F129" s="61">
        <v>0.49403829416884248</v>
      </c>
      <c r="G129" s="61">
        <v>0.18050478677110532</v>
      </c>
      <c r="H129" s="62">
        <v>1.7493472584856395E-2</v>
      </c>
      <c r="I129" s="8">
        <v>0.21080218778486781</v>
      </c>
      <c r="J129" s="9">
        <v>5.9841740850642928</v>
      </c>
      <c r="K129" s="9">
        <v>54.835909427709609</v>
      </c>
      <c r="L129" s="10">
        <v>0.19434760836420026</v>
      </c>
      <c r="M129" s="10">
        <v>0.35328152505619875</v>
      </c>
      <c r="N129" s="10">
        <v>0.44409355570906939</v>
      </c>
      <c r="O129" s="10">
        <v>0</v>
      </c>
      <c r="P129" s="11">
        <v>10.272742241917415</v>
      </c>
      <c r="Q129" s="2">
        <v>0.59981304098977661</v>
      </c>
      <c r="R129" s="2">
        <v>0.73655166617756662</v>
      </c>
      <c r="S129" s="2">
        <v>0.44336266835951782</v>
      </c>
      <c r="T129" s="12">
        <v>37.971977714572382</v>
      </c>
      <c r="U129" s="13">
        <v>34.36020979473313</v>
      </c>
      <c r="V129" s="14">
        <v>0.27490208887813633</v>
      </c>
      <c r="W129" s="15">
        <v>-1.0666601576801972E-2</v>
      </c>
      <c r="X129" s="7">
        <v>39097</v>
      </c>
      <c r="Y129" s="16">
        <v>121596</v>
      </c>
    </row>
    <row r="130" spans="1:25">
      <c r="A130" t="s">
        <v>293</v>
      </c>
      <c r="B130" t="s">
        <v>38</v>
      </c>
      <c r="C130" t="s">
        <v>31</v>
      </c>
      <c r="D130" t="s">
        <v>294</v>
      </c>
      <c r="E130" s="61">
        <v>0.20295902883156297</v>
      </c>
      <c r="F130" s="61">
        <v>0.4609256449165402</v>
      </c>
      <c r="G130" s="61">
        <v>0.31031866464339908</v>
      </c>
      <c r="H130" s="62">
        <v>2.5796661608497723E-2</v>
      </c>
      <c r="I130" s="8">
        <v>0.12866666666666668</v>
      </c>
      <c r="J130" s="9">
        <v>1.5661707126076743</v>
      </c>
      <c r="K130" s="9">
        <v>31.210262616285554</v>
      </c>
      <c r="L130" s="10">
        <v>0</v>
      </c>
      <c r="M130" s="10">
        <v>0</v>
      </c>
      <c r="N130" s="10">
        <v>0.78426246650545717</v>
      </c>
      <c r="O130" s="10">
        <v>0</v>
      </c>
      <c r="P130" s="11">
        <v>2.5551702944074912</v>
      </c>
      <c r="Q130" s="2">
        <v>0.14662075282243059</v>
      </c>
      <c r="R130" s="2" t="s">
        <v>366</v>
      </c>
      <c r="S130" s="2">
        <v>0.63262345852405077</v>
      </c>
      <c r="T130" s="12">
        <v>20.925393893416146</v>
      </c>
      <c r="U130" s="13">
        <v>18.23027560136973</v>
      </c>
      <c r="V130" s="14">
        <v>0</v>
      </c>
      <c r="W130" s="15">
        <v>3.2316826339225474E-2</v>
      </c>
      <c r="X130" s="7">
        <v>35319</v>
      </c>
      <c r="Y130" s="16">
        <v>15301</v>
      </c>
    </row>
    <row r="131" spans="1:25">
      <c r="A131" t="s">
        <v>295</v>
      </c>
      <c r="B131" t="s">
        <v>38</v>
      </c>
      <c r="C131" t="s">
        <v>31</v>
      </c>
      <c r="D131" t="s">
        <v>296</v>
      </c>
      <c r="E131" s="61">
        <v>0.2758987701040681</v>
      </c>
      <c r="F131" s="61">
        <v>0.46487701040681173</v>
      </c>
      <c r="G131" s="61">
        <v>0.1913434247871334</v>
      </c>
      <c r="H131" s="62">
        <v>6.7880794701986755E-2</v>
      </c>
      <c r="I131" s="8">
        <v>0.12936989742516222</v>
      </c>
      <c r="J131" s="9">
        <v>0.99885844748858443</v>
      </c>
      <c r="K131" s="9">
        <v>36.331451565548257</v>
      </c>
      <c r="L131" s="10">
        <v>0</v>
      </c>
      <c r="M131" s="10">
        <v>0.13129132337056121</v>
      </c>
      <c r="N131" s="10">
        <v>4.6333835283215573E-2</v>
      </c>
      <c r="O131" s="10">
        <v>0</v>
      </c>
      <c r="P131" s="11">
        <v>3.1386653732678176</v>
      </c>
      <c r="Q131" s="2">
        <v>0.27703113183883765</v>
      </c>
      <c r="R131" s="2" t="s">
        <v>366</v>
      </c>
      <c r="S131" s="2">
        <v>0.19252334908683472</v>
      </c>
      <c r="T131" s="12">
        <v>14.042876376922736</v>
      </c>
      <c r="U131" s="13">
        <v>17.837664438579605</v>
      </c>
      <c r="V131" s="14">
        <v>0</v>
      </c>
      <c r="W131" s="15">
        <v>3.9072493429774171E-3</v>
      </c>
      <c r="X131" s="7">
        <v>41546</v>
      </c>
      <c r="Y131" s="16">
        <v>43165</v>
      </c>
    </row>
    <row r="132" spans="1:25">
      <c r="A132" t="s">
        <v>297</v>
      </c>
      <c r="B132" t="s">
        <v>38</v>
      </c>
      <c r="C132" t="s">
        <v>27</v>
      </c>
      <c r="D132" t="s">
        <v>298</v>
      </c>
      <c r="E132" s="61">
        <v>0.3846248592975125</v>
      </c>
      <c r="F132" s="61">
        <v>0.45195706820968895</v>
      </c>
      <c r="G132" s="61">
        <v>0.15605299404104736</v>
      </c>
      <c r="H132" s="62">
        <v>7.3650784517511839E-3</v>
      </c>
      <c r="I132" s="8">
        <v>0.36779875538871359</v>
      </c>
      <c r="J132" s="9">
        <v>9.1000277158204543</v>
      </c>
      <c r="K132" s="9">
        <v>80.855700000268101</v>
      </c>
      <c r="L132" s="10">
        <v>1.5961509699708671</v>
      </c>
      <c r="M132" s="10">
        <v>1.6568313284303993</v>
      </c>
      <c r="N132" s="10">
        <v>2.1249980297557114</v>
      </c>
      <c r="O132" s="10">
        <v>324.6969666666667</v>
      </c>
      <c r="P132" s="11">
        <v>84.66302267778299</v>
      </c>
      <c r="Q132" s="2">
        <v>1.432181504159048</v>
      </c>
      <c r="R132" s="2">
        <v>1.1986707651737487</v>
      </c>
      <c r="S132" s="2">
        <v>2.2282408097047348</v>
      </c>
      <c r="T132" s="12">
        <v>97.373027017379442</v>
      </c>
      <c r="U132" s="13">
        <v>87.630583231810178</v>
      </c>
      <c r="V132" s="14">
        <v>0.12435034255813771</v>
      </c>
      <c r="W132" s="15">
        <v>9.1903247881100283E-2</v>
      </c>
      <c r="X132" s="7">
        <v>44462</v>
      </c>
      <c r="Y132" s="16">
        <v>5583064</v>
      </c>
    </row>
    <row r="133" spans="1:25">
      <c r="A133" t="s">
        <v>299</v>
      </c>
      <c r="B133" t="s">
        <v>30</v>
      </c>
      <c r="C133" t="s">
        <v>27</v>
      </c>
      <c r="D133" t="s">
        <v>300</v>
      </c>
      <c r="E133" s="61">
        <v>0.30569306930693069</v>
      </c>
      <c r="F133" s="61">
        <v>0.48589108910891088</v>
      </c>
      <c r="G133" s="61">
        <v>0.20021216407355022</v>
      </c>
      <c r="H133" s="62">
        <v>8.2036775106082045E-3</v>
      </c>
      <c r="I133" s="8">
        <v>0.19590018912818011</v>
      </c>
      <c r="J133" s="9">
        <v>7.361671811921159</v>
      </c>
      <c r="K133" s="9">
        <v>55.580540773582186</v>
      </c>
      <c r="L133" s="10">
        <v>0.3196187623399977</v>
      </c>
      <c r="M133" s="10">
        <v>0.56507940598633954</v>
      </c>
      <c r="N133" s="10">
        <v>0.30308421128922802</v>
      </c>
      <c r="O133" s="10">
        <v>2.2233666666666667</v>
      </c>
      <c r="P133" s="11">
        <v>15.369925204817262</v>
      </c>
      <c r="Q133" s="2">
        <v>0.70863671772234682</v>
      </c>
      <c r="R133" s="2">
        <v>0.93933040708154913</v>
      </c>
      <c r="S133" s="2">
        <v>0.13347986434256251</v>
      </c>
      <c r="T133" s="12">
        <v>39.865240341856321</v>
      </c>
      <c r="U133" s="13">
        <v>36.938568773418588</v>
      </c>
      <c r="V133" s="14">
        <v>4.4680584293500553E-2</v>
      </c>
      <c r="W133" s="15">
        <v>4.878621823885898E-2</v>
      </c>
      <c r="X133" s="7">
        <v>33607</v>
      </c>
      <c r="Y133" s="16">
        <v>151773</v>
      </c>
    </row>
    <row r="134" spans="1:25">
      <c r="A134" t="s">
        <v>301</v>
      </c>
      <c r="B134" t="s">
        <v>69</v>
      </c>
      <c r="C134" t="s">
        <v>31</v>
      </c>
      <c r="D134" t="s">
        <v>302</v>
      </c>
      <c r="E134" s="61">
        <v>0.23836936090225563</v>
      </c>
      <c r="F134" s="61">
        <v>0.46299342105263158</v>
      </c>
      <c r="G134" s="61">
        <v>0.26903195488721804</v>
      </c>
      <c r="H134" s="62">
        <v>2.9605263157894735E-2</v>
      </c>
      <c r="I134" s="8">
        <v>0.16012145748987855</v>
      </c>
      <c r="J134" s="9">
        <v>3.9824771007566704</v>
      </c>
      <c r="K134" s="9">
        <v>41.075630735349066</v>
      </c>
      <c r="L134" s="10">
        <v>0</v>
      </c>
      <c r="M134" s="10">
        <v>0.47229277733082065</v>
      </c>
      <c r="N134" s="10">
        <v>0.39225941422594141</v>
      </c>
      <c r="O134" s="10">
        <v>0.13916666666666666</v>
      </c>
      <c r="P134" s="11">
        <v>12.040038985705696</v>
      </c>
      <c r="Q134" s="2">
        <v>0.35598174905295527</v>
      </c>
      <c r="R134" s="2" t="s">
        <v>366</v>
      </c>
      <c r="S134" s="2">
        <v>0.16306987970851758</v>
      </c>
      <c r="T134" s="12">
        <v>15.901195194046391</v>
      </c>
      <c r="U134" s="13">
        <v>23.00562163836705</v>
      </c>
      <c r="V134" s="14">
        <v>0</v>
      </c>
      <c r="W134" s="15">
        <v>1.7991436874681101E-2</v>
      </c>
      <c r="X134" s="7">
        <v>32576</v>
      </c>
      <c r="Y134" s="16">
        <v>45888</v>
      </c>
    </row>
    <row r="135" spans="1:25">
      <c r="A135" t="s">
        <v>303</v>
      </c>
      <c r="B135" t="s">
        <v>30</v>
      </c>
      <c r="C135" t="s">
        <v>31</v>
      </c>
      <c r="D135" t="s">
        <v>304</v>
      </c>
      <c r="E135" s="61">
        <v>0.28184241706161139</v>
      </c>
      <c r="F135" s="61">
        <v>0.47111966824644552</v>
      </c>
      <c r="G135" s="61">
        <v>0.18898104265402843</v>
      </c>
      <c r="H135" s="62">
        <v>5.8056872037914695E-2</v>
      </c>
      <c r="I135" s="8">
        <v>0.14016680118375033</v>
      </c>
      <c r="J135" s="9">
        <v>3.5500747384155455</v>
      </c>
      <c r="K135" s="9">
        <v>42.089786048198725</v>
      </c>
      <c r="L135" s="10">
        <v>0</v>
      </c>
      <c r="M135" s="10">
        <v>0.13266406463252908</v>
      </c>
      <c r="N135" s="10">
        <v>0</v>
      </c>
      <c r="O135" s="10">
        <v>0.38906666666666667</v>
      </c>
      <c r="P135" s="11">
        <v>3.0591793012179758</v>
      </c>
      <c r="Q135" s="2">
        <v>0.21684038111571743</v>
      </c>
      <c r="R135" s="2" t="s">
        <v>366</v>
      </c>
      <c r="S135" s="2">
        <v>6.3933041546756192E-2</v>
      </c>
      <c r="T135" s="12">
        <v>8.7859942412598127</v>
      </c>
      <c r="U135" s="13">
        <v>17.978319863558838</v>
      </c>
      <c r="V135" s="14">
        <v>0.18685208845817466</v>
      </c>
      <c r="W135" s="15">
        <v>3.0258919722497522E-2</v>
      </c>
      <c r="X135" s="7">
        <v>38472</v>
      </c>
      <c r="Y135" s="16">
        <v>33265</v>
      </c>
    </row>
    <row r="136" spans="1:25">
      <c r="A136" t="s">
        <v>305</v>
      </c>
      <c r="B136" t="s">
        <v>26</v>
      </c>
      <c r="C136" t="s">
        <v>27</v>
      </c>
      <c r="D136" t="s">
        <v>306</v>
      </c>
      <c r="E136" s="61">
        <v>0.3654097438651539</v>
      </c>
      <c r="F136" s="61">
        <v>0.47139468108949284</v>
      </c>
      <c r="G136" s="61">
        <v>0.15097028463656084</v>
      </c>
      <c r="H136" s="62">
        <v>1.2225290408792399E-2</v>
      </c>
      <c r="I136" s="8">
        <v>0.34108474703638991</v>
      </c>
      <c r="J136" s="9">
        <v>10.787940141987567</v>
      </c>
      <c r="K136" s="9">
        <v>79.634723408688032</v>
      </c>
      <c r="L136" s="10">
        <v>0.88395268605903554</v>
      </c>
      <c r="M136" s="10">
        <v>1.3558553099276238</v>
      </c>
      <c r="N136" s="10">
        <v>2.201157812467573</v>
      </c>
      <c r="O136" s="10">
        <v>345.70170000000002</v>
      </c>
      <c r="P136" s="11">
        <v>77.352078599731954</v>
      </c>
      <c r="Q136" s="2">
        <v>1.4924248587070919</v>
      </c>
      <c r="R136" s="2">
        <v>1.4616179624102648</v>
      </c>
      <c r="S136" s="2">
        <v>1.9415952982599745</v>
      </c>
      <c r="T136" s="12">
        <v>100</v>
      </c>
      <c r="U136" s="13">
        <v>85.662267336140005</v>
      </c>
      <c r="V136" s="14">
        <v>0.14889048621068318</v>
      </c>
      <c r="W136" s="15">
        <v>9.2955100702500876E-2</v>
      </c>
      <c r="X136" s="7">
        <v>41031</v>
      </c>
      <c r="Y136" s="16">
        <v>2313328</v>
      </c>
    </row>
    <row r="137" spans="1:25">
      <c r="A137" t="s">
        <v>307</v>
      </c>
      <c r="B137" t="s">
        <v>26</v>
      </c>
      <c r="C137" t="s">
        <v>31</v>
      </c>
      <c r="D137" t="s">
        <v>308</v>
      </c>
      <c r="E137" s="61">
        <v>0.27999612327970536</v>
      </c>
      <c r="F137" s="61">
        <v>0.4988369839116108</v>
      </c>
      <c r="G137" s="61">
        <v>0.18937778639271177</v>
      </c>
      <c r="H137" s="62">
        <v>3.1789106415972088E-2</v>
      </c>
      <c r="I137" s="8">
        <v>0.18355481727574752</v>
      </c>
      <c r="J137" s="9">
        <v>4.0376850605652761</v>
      </c>
      <c r="K137" s="9">
        <v>46.758537430176176</v>
      </c>
      <c r="L137" s="10">
        <v>0.81441279223300422</v>
      </c>
      <c r="M137" s="10">
        <v>0.48864636736133588</v>
      </c>
      <c r="N137" s="10">
        <v>0.58036323910965448</v>
      </c>
      <c r="O137" s="10">
        <v>0</v>
      </c>
      <c r="P137" s="11">
        <v>16.306363795928551</v>
      </c>
      <c r="Q137" s="2">
        <v>0.69950494776118199</v>
      </c>
      <c r="R137" s="2" t="s">
        <v>366</v>
      </c>
      <c r="S137" s="2">
        <v>0.57320313238367759</v>
      </c>
      <c r="T137" s="12">
        <v>37.672245871850237</v>
      </c>
      <c r="U137" s="13">
        <v>33.579049032651653</v>
      </c>
      <c r="V137" s="14">
        <v>0.51927456968498342</v>
      </c>
      <c r="W137" s="15">
        <v>5.7129452524450543E-2</v>
      </c>
      <c r="X137" s="7">
        <v>36692</v>
      </c>
      <c r="Y137" s="16">
        <v>58584</v>
      </c>
    </row>
    <row r="138" spans="1:25">
      <c r="A138" t="s">
        <v>309</v>
      </c>
      <c r="B138" t="s">
        <v>26</v>
      </c>
      <c r="C138" t="s">
        <v>27</v>
      </c>
      <c r="D138" t="s">
        <v>310</v>
      </c>
      <c r="E138" s="61">
        <v>0.37372195299588223</v>
      </c>
      <c r="F138" s="61">
        <v>0.48607804140171995</v>
      </c>
      <c r="G138" s="61">
        <v>0.12504551948233844</v>
      </c>
      <c r="H138" s="62">
        <v>1.5154486120059386E-2</v>
      </c>
      <c r="I138" s="8">
        <v>0.31280018897141809</v>
      </c>
      <c r="J138" s="9">
        <v>15.49974195768106</v>
      </c>
      <c r="K138" s="9">
        <v>85.599635451189158</v>
      </c>
      <c r="L138" s="10">
        <v>0.89548119570192464</v>
      </c>
      <c r="M138" s="10">
        <v>1.4938545615325383</v>
      </c>
      <c r="N138" s="10">
        <v>1.2651799834598043</v>
      </c>
      <c r="O138" s="10">
        <v>19.632566666666666</v>
      </c>
      <c r="P138" s="11">
        <v>43.770648511978145</v>
      </c>
      <c r="Q138" s="2">
        <v>1.2825475481904995</v>
      </c>
      <c r="R138" s="2">
        <v>1.6123521728529282</v>
      </c>
      <c r="S138" s="2">
        <v>0.86640940240022979</v>
      </c>
      <c r="T138" s="12">
        <v>80.686805985137312</v>
      </c>
      <c r="U138" s="13">
        <v>70.019029982768203</v>
      </c>
      <c r="V138" s="14">
        <v>8.8463701673665171E-2</v>
      </c>
      <c r="W138" s="15">
        <v>4.4009476260875889E-2</v>
      </c>
      <c r="X138" s="7">
        <v>41952</v>
      </c>
      <c r="Y138" s="16">
        <v>344615</v>
      </c>
    </row>
    <row r="139" spans="1:25">
      <c r="A139" t="s">
        <v>311</v>
      </c>
      <c r="B139" t="s">
        <v>30</v>
      </c>
      <c r="C139" t="s">
        <v>31</v>
      </c>
      <c r="D139" t="s">
        <v>312</v>
      </c>
      <c r="E139" s="61">
        <v>0.25881428250617561</v>
      </c>
      <c r="F139" s="61">
        <v>0.47125533348304516</v>
      </c>
      <c r="G139" s="61">
        <v>0.25084212890186391</v>
      </c>
      <c r="H139" s="62">
        <v>1.9088255108915337E-2</v>
      </c>
      <c r="I139" s="8">
        <v>0.14413136022704237</v>
      </c>
      <c r="J139" s="9">
        <v>1.8789424238357266</v>
      </c>
      <c r="K139" s="9">
        <v>37.760763861716569</v>
      </c>
      <c r="L139" s="10">
        <v>0</v>
      </c>
      <c r="M139" s="10">
        <v>0.27997924002875568</v>
      </c>
      <c r="N139" s="10">
        <v>0.21573111274107951</v>
      </c>
      <c r="O139" s="10">
        <v>0</v>
      </c>
      <c r="P139" s="11">
        <v>7.0741606363434624</v>
      </c>
      <c r="Q139" s="2">
        <v>0.63613001592106611</v>
      </c>
      <c r="R139" s="2" t="s">
        <v>366</v>
      </c>
      <c r="S139" s="2">
        <v>0.1192610420041858</v>
      </c>
      <c r="T139" s="12">
        <v>24.038567081380215</v>
      </c>
      <c r="U139" s="13">
        <v>22.95783052648008</v>
      </c>
      <c r="V139" s="14">
        <v>0</v>
      </c>
      <c r="W139" s="15">
        <v>7.3133464521356634E-2</v>
      </c>
      <c r="X139" s="7">
        <v>32539</v>
      </c>
      <c r="Y139" s="16">
        <v>46354</v>
      </c>
    </row>
    <row r="140" spans="1:25">
      <c r="A140" t="s">
        <v>313</v>
      </c>
      <c r="B140" t="s">
        <v>56</v>
      </c>
      <c r="C140" t="s">
        <v>31</v>
      </c>
      <c r="D140" t="s">
        <v>314</v>
      </c>
      <c r="E140" s="61">
        <v>0.22603978300180833</v>
      </c>
      <c r="F140" s="61">
        <v>0.47016274864376129</v>
      </c>
      <c r="G140" s="61">
        <v>0.26491862567811936</v>
      </c>
      <c r="H140" s="62">
        <v>3.8878842676311032E-2</v>
      </c>
      <c r="I140" s="8">
        <v>0.13246116107931316</v>
      </c>
      <c r="J140" s="9">
        <v>2.058672156459084</v>
      </c>
      <c r="K140" s="9">
        <v>34.285857610087092</v>
      </c>
      <c r="L140" s="10">
        <v>0</v>
      </c>
      <c r="M140" s="10">
        <v>0.19657802783370193</v>
      </c>
      <c r="N140" s="10">
        <v>0.63872255489021956</v>
      </c>
      <c r="O140" s="10">
        <v>0</v>
      </c>
      <c r="P140" s="11">
        <v>6.5543854849912178</v>
      </c>
      <c r="Q140" s="2">
        <v>0.69864330120571927</v>
      </c>
      <c r="R140" s="2" t="s">
        <v>366</v>
      </c>
      <c r="S140" s="2">
        <v>0.46051733337348749</v>
      </c>
      <c r="T140" s="12">
        <v>34.778901848556607</v>
      </c>
      <c r="U140" s="13">
        <v>25.206381647878306</v>
      </c>
      <c r="V140" s="14">
        <v>0.84659525333596564</v>
      </c>
      <c r="W140" s="15">
        <v>7.1520232697407815E-2</v>
      </c>
      <c r="X140" s="7">
        <v>39728</v>
      </c>
      <c r="Y140" s="16">
        <v>12525</v>
      </c>
    </row>
    <row r="141" spans="1:25">
      <c r="A141" t="s">
        <v>315</v>
      </c>
      <c r="B141" t="s">
        <v>316</v>
      </c>
      <c r="C141" t="s">
        <v>31</v>
      </c>
      <c r="D141" t="s">
        <v>317</v>
      </c>
      <c r="E141" s="61">
        <v>0.37606978275181041</v>
      </c>
      <c r="F141" s="61">
        <v>0.44453587886767609</v>
      </c>
      <c r="G141" s="61">
        <v>0.16886109282422646</v>
      </c>
      <c r="H141" s="62">
        <v>1.053324555628703E-2</v>
      </c>
      <c r="I141" s="8">
        <v>0.29154518950437319</v>
      </c>
      <c r="J141" s="9">
        <v>4.3031317236433182</v>
      </c>
      <c r="K141" s="9">
        <v>65.080659725335039</v>
      </c>
      <c r="L141" s="10">
        <v>0</v>
      </c>
      <c r="M141" s="10">
        <v>0.25481555034779807</v>
      </c>
      <c r="N141" s="10">
        <v>0.15368065160596281</v>
      </c>
      <c r="O141" s="10">
        <v>0</v>
      </c>
      <c r="P141" s="11">
        <v>6.2993638776112695</v>
      </c>
      <c r="Q141" s="2">
        <v>1.1239880418880215</v>
      </c>
      <c r="R141" s="2" t="s">
        <v>366</v>
      </c>
      <c r="S141" s="2">
        <v>0.57537470108332067</v>
      </c>
      <c r="T141" s="12">
        <v>51.744885556475097</v>
      </c>
      <c r="U141" s="13">
        <v>41.041636386473805</v>
      </c>
      <c r="V141" s="14">
        <v>0</v>
      </c>
      <c r="W141" s="15">
        <v>0.13669316097475762</v>
      </c>
      <c r="X141" s="7">
        <v>49953</v>
      </c>
      <c r="Y141" s="16">
        <v>26028</v>
      </c>
    </row>
    <row r="142" spans="1:25">
      <c r="A142" t="s">
        <v>318</v>
      </c>
      <c r="B142" t="s">
        <v>26</v>
      </c>
      <c r="C142" t="s">
        <v>31</v>
      </c>
      <c r="D142" t="s">
        <v>319</v>
      </c>
      <c r="E142" s="61">
        <v>0.21062882582081247</v>
      </c>
      <c r="F142" s="61">
        <v>0.45937673900946019</v>
      </c>
      <c r="G142" s="61">
        <v>0.26878130217028379</v>
      </c>
      <c r="H142" s="62">
        <v>6.1213132999443517E-2</v>
      </c>
      <c r="I142" s="8">
        <v>0.1253035454103934</v>
      </c>
      <c r="J142" s="9">
        <v>1.6622340425531914</v>
      </c>
      <c r="K142" s="9">
        <v>31.692345162858533</v>
      </c>
      <c r="L142" s="10">
        <v>0</v>
      </c>
      <c r="M142" s="10">
        <v>8.9784187536053814E-2</v>
      </c>
      <c r="N142" s="10">
        <v>0.2163331530557058</v>
      </c>
      <c r="O142" s="10">
        <v>0</v>
      </c>
      <c r="P142" s="11">
        <v>2.7479829019472923</v>
      </c>
      <c r="Q142" s="2">
        <v>0.16269045242422306</v>
      </c>
      <c r="R142" s="2" t="s">
        <v>366</v>
      </c>
      <c r="S142" s="2">
        <v>0.38375163793764511</v>
      </c>
      <c r="T142" s="12">
        <v>15.128809615919792</v>
      </c>
      <c r="U142" s="13">
        <v>16.523045893575205</v>
      </c>
      <c r="V142" s="14">
        <v>0</v>
      </c>
      <c r="W142" s="15">
        <v>-1.4392324093816631E-2</v>
      </c>
      <c r="X142" s="7">
        <v>37019</v>
      </c>
      <c r="Y142" s="16">
        <v>18490</v>
      </c>
    </row>
    <row r="143" spans="1:25">
      <c r="A143" t="s">
        <v>320</v>
      </c>
      <c r="B143" t="s">
        <v>38</v>
      </c>
      <c r="C143" t="s">
        <v>27</v>
      </c>
      <c r="D143" t="s">
        <v>321</v>
      </c>
      <c r="E143" s="61">
        <v>0.29770439568397422</v>
      </c>
      <c r="F143" s="61">
        <v>0.46071402708378595</v>
      </c>
      <c r="G143" s="61">
        <v>0.22727931059453979</v>
      </c>
      <c r="H143" s="62">
        <v>1.430226663770005E-2</v>
      </c>
      <c r="I143" s="8">
        <v>0.23440470271693037</v>
      </c>
      <c r="J143" s="9">
        <v>7.7208153180975918</v>
      </c>
      <c r="K143" s="9">
        <v>59.07765697281873</v>
      </c>
      <c r="L143" s="10">
        <v>0.26359293433840736</v>
      </c>
      <c r="M143" s="10">
        <v>0.55956045955405254</v>
      </c>
      <c r="N143" s="10">
        <v>1.7603979376405674</v>
      </c>
      <c r="O143" s="10">
        <v>0</v>
      </c>
      <c r="P143" s="11">
        <v>19.535701306341569</v>
      </c>
      <c r="Q143" s="2">
        <v>0.679441046430592</v>
      </c>
      <c r="R143" s="2">
        <v>0.64889386361850054</v>
      </c>
      <c r="S143" s="2">
        <v>1.0802715607685147</v>
      </c>
      <c r="T143" s="12">
        <v>48.46679290056268</v>
      </c>
      <c r="U143" s="13">
        <v>42.360050393240989</v>
      </c>
      <c r="V143" s="14">
        <v>4.0021368164473603E-2</v>
      </c>
      <c r="W143" s="15">
        <v>-1.2667701690470152E-2</v>
      </c>
      <c r="X143" s="7">
        <v>37971</v>
      </c>
      <c r="Y143" s="16">
        <v>319246</v>
      </c>
    </row>
    <row r="144" spans="1:25">
      <c r="A144" t="s">
        <v>322</v>
      </c>
      <c r="B144" t="s">
        <v>49</v>
      </c>
      <c r="C144" t="s">
        <v>27</v>
      </c>
      <c r="D144" t="s">
        <v>323</v>
      </c>
      <c r="E144" s="61">
        <v>0.32362135719144036</v>
      </c>
      <c r="F144" s="61">
        <v>0.48805132632239839</v>
      </c>
      <c r="G144" s="61">
        <v>0.17849107937006226</v>
      </c>
      <c r="H144" s="62">
        <v>9.8362371160989909E-3</v>
      </c>
      <c r="I144" s="8">
        <v>0.28034974224198927</v>
      </c>
      <c r="J144" s="9">
        <v>8.2585825731202203</v>
      </c>
      <c r="K144" s="9">
        <v>66.352603462000502</v>
      </c>
      <c r="L144" s="10">
        <v>0.46640045594996876</v>
      </c>
      <c r="M144" s="10">
        <v>0.67664433056803763</v>
      </c>
      <c r="N144" s="10">
        <v>1.0410702201863522</v>
      </c>
      <c r="O144" s="10">
        <v>3.8211666666666666</v>
      </c>
      <c r="P144" s="11">
        <v>21.072347711931393</v>
      </c>
      <c r="Q144" s="2">
        <v>0.90240207994142729</v>
      </c>
      <c r="R144" s="2">
        <v>0.86595772217536815</v>
      </c>
      <c r="S144" s="2">
        <v>0.99932877550468235</v>
      </c>
      <c r="T144" s="12">
        <v>57.087719675054451</v>
      </c>
      <c r="U144" s="13">
        <v>48.170890282995451</v>
      </c>
      <c r="V144" s="14">
        <v>0.10325682738026132</v>
      </c>
      <c r="W144" s="15">
        <v>5.0887618257930409E-2</v>
      </c>
      <c r="X144" s="7">
        <v>38806</v>
      </c>
      <c r="Y144" s="16">
        <v>730018</v>
      </c>
    </row>
    <row r="145" spans="1:25">
      <c r="A145" t="s">
        <v>324</v>
      </c>
      <c r="B145" t="s">
        <v>56</v>
      </c>
      <c r="C145" t="s">
        <v>31</v>
      </c>
      <c r="D145" t="s">
        <v>325</v>
      </c>
      <c r="E145" s="61">
        <v>0.24532382511105916</v>
      </c>
      <c r="F145" s="61">
        <v>0.37239887771802666</v>
      </c>
      <c r="G145" s="61">
        <v>0.3487257423427636</v>
      </c>
      <c r="H145" s="62">
        <v>3.3551554828150573E-2</v>
      </c>
      <c r="I145" s="8">
        <v>0.20505026888005612</v>
      </c>
      <c r="J145" s="9">
        <v>1.8441678192715536</v>
      </c>
      <c r="K145" s="9">
        <v>42.213720930444829</v>
      </c>
      <c r="L145" s="10">
        <v>0.19485433774460403</v>
      </c>
      <c r="M145" s="10">
        <v>0.18680550637351789</v>
      </c>
      <c r="N145" s="10">
        <v>0.53814876823726376</v>
      </c>
      <c r="O145" s="10">
        <v>0</v>
      </c>
      <c r="P145" s="11">
        <v>6.7928485800924827</v>
      </c>
      <c r="Q145" s="2">
        <v>0.21708545578941302</v>
      </c>
      <c r="R145" s="2" t="s">
        <v>366</v>
      </c>
      <c r="S145" s="2">
        <v>0.74764950993707147</v>
      </c>
      <c r="T145" s="12">
        <v>26.176692465515462</v>
      </c>
      <c r="U145" s="13">
        <v>25.061087325350925</v>
      </c>
      <c r="V145" s="14">
        <v>48.44520564739728</v>
      </c>
      <c r="W145" s="15">
        <v>0.27074824763026423</v>
      </c>
      <c r="X145" s="7">
        <v>87878</v>
      </c>
      <c r="Y145" s="16">
        <v>66896</v>
      </c>
    </row>
    <row r="146" spans="1:25">
      <c r="A146" t="s">
        <v>326</v>
      </c>
      <c r="B146" t="s">
        <v>38</v>
      </c>
      <c r="C146" t="s">
        <v>31</v>
      </c>
      <c r="D146" t="s">
        <v>327</v>
      </c>
      <c r="E146" s="61">
        <v>0.2185430463576159</v>
      </c>
      <c r="F146" s="61">
        <v>0.45171081677704195</v>
      </c>
      <c r="G146" s="61">
        <v>0.31953642384105962</v>
      </c>
      <c r="H146" s="62">
        <v>1.0209713024282561E-2</v>
      </c>
      <c r="I146" s="8">
        <v>0.12515582149090002</v>
      </c>
      <c r="J146" s="9">
        <v>1.3127666557269444</v>
      </c>
      <c r="K146" s="9">
        <v>31.745177111755229</v>
      </c>
      <c r="L146" s="10">
        <v>0.84526244969129327</v>
      </c>
      <c r="M146" s="10">
        <v>0.30870372052469197</v>
      </c>
      <c r="N146" s="10">
        <v>0.211898077024951</v>
      </c>
      <c r="O146" s="10">
        <v>0</v>
      </c>
      <c r="P146" s="11">
        <v>11.13589231735674</v>
      </c>
      <c r="Q146" s="2">
        <v>0.511778363662307</v>
      </c>
      <c r="R146" s="2" t="s">
        <v>366</v>
      </c>
      <c r="S146" s="2">
        <v>0.5078134875117043</v>
      </c>
      <c r="T146" s="12">
        <v>29.810625446126405</v>
      </c>
      <c r="U146" s="13">
        <v>24.230564958412788</v>
      </c>
      <c r="V146" s="14">
        <v>0</v>
      </c>
      <c r="W146" s="15">
        <v>5.3933337055440789E-2</v>
      </c>
      <c r="X146" s="7">
        <v>37068</v>
      </c>
      <c r="Y146" s="16">
        <v>37754</v>
      </c>
    </row>
    <row r="147" spans="1:25">
      <c r="A147" t="s">
        <v>328</v>
      </c>
      <c r="B147" t="s">
        <v>329</v>
      </c>
      <c r="C147" t="s">
        <v>31</v>
      </c>
      <c r="D147" t="s">
        <v>330</v>
      </c>
      <c r="E147" s="61">
        <v>0.41159299416180151</v>
      </c>
      <c r="F147" s="61">
        <v>0.43244370308590491</v>
      </c>
      <c r="G147" s="61">
        <v>0.13386155129274396</v>
      </c>
      <c r="H147" s="62">
        <v>2.2101751459549623E-2</v>
      </c>
      <c r="I147" s="8">
        <v>0.31800433839479392</v>
      </c>
      <c r="J147" s="9">
        <v>4.324683965402528</v>
      </c>
      <c r="K147" s="9">
        <v>70.483840221495456</v>
      </c>
      <c r="L147" s="10">
        <v>0</v>
      </c>
      <c r="M147" s="10">
        <v>0.40223220513758778</v>
      </c>
      <c r="N147" s="10">
        <v>0.10398253093480296</v>
      </c>
      <c r="O147" s="10">
        <v>0</v>
      </c>
      <c r="P147" s="11">
        <v>9.4921050308868349</v>
      </c>
      <c r="Q147" s="2">
        <v>0.89653882345091729</v>
      </c>
      <c r="R147" s="2" t="s">
        <v>366</v>
      </c>
      <c r="S147" s="2">
        <v>0.57162388029297351</v>
      </c>
      <c r="T147" s="12">
        <v>44.138617531092677</v>
      </c>
      <c r="U147" s="13">
        <v>41.371520927824989</v>
      </c>
      <c r="V147" s="14">
        <v>0</v>
      </c>
      <c r="W147" s="15">
        <v>2.8556149732620321E-2</v>
      </c>
      <c r="X147" s="7">
        <v>64644</v>
      </c>
      <c r="Y147" s="16">
        <v>19234</v>
      </c>
    </row>
    <row r="148" spans="1:25">
      <c r="A148" t="s">
        <v>331</v>
      </c>
      <c r="B148" t="s">
        <v>111</v>
      </c>
      <c r="C148" t="s">
        <v>31</v>
      </c>
      <c r="D148" t="s">
        <v>332</v>
      </c>
      <c r="E148" s="61">
        <v>0.25040916530278234</v>
      </c>
      <c r="F148" s="61">
        <v>0.53191489361702127</v>
      </c>
      <c r="G148" s="61">
        <v>0.19749045280960176</v>
      </c>
      <c r="H148" s="62">
        <v>2.0185488270594652E-2</v>
      </c>
      <c r="I148" s="8">
        <v>0.13109425785482123</v>
      </c>
      <c r="J148" s="9">
        <v>1.7006802721088434</v>
      </c>
      <c r="K148" s="9">
        <v>35.566928135107759</v>
      </c>
      <c r="L148" s="10">
        <v>0</v>
      </c>
      <c r="M148" s="10">
        <v>0.12306518651207378</v>
      </c>
      <c r="N148" s="10">
        <v>0.10966114705559821</v>
      </c>
      <c r="O148" s="10">
        <v>0</v>
      </c>
      <c r="P148" s="11">
        <v>3.1577926502036724</v>
      </c>
      <c r="Q148" s="2">
        <v>0.47799162272029888</v>
      </c>
      <c r="R148" s="2" t="s">
        <v>366</v>
      </c>
      <c r="S148" s="2">
        <v>0.17402808721533553</v>
      </c>
      <c r="T148" s="12">
        <v>20.208846477428541</v>
      </c>
      <c r="U148" s="13">
        <v>19.644522420913322</v>
      </c>
      <c r="V148" s="14">
        <v>0.51457908119660267</v>
      </c>
      <c r="W148" s="15">
        <v>4.5876820736322974E-2</v>
      </c>
      <c r="X148" s="7">
        <v>37505</v>
      </c>
      <c r="Y148" s="16">
        <v>18238</v>
      </c>
    </row>
  </sheetData>
  <sortState ref="A2:Y148">
    <sortCondition ref="A2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9"/>
  <sheetViews>
    <sheetView topLeftCell="J1" workbookViewId="0">
      <selection activeCell="E2" sqref="E2"/>
    </sheetView>
  </sheetViews>
  <sheetFormatPr baseColWidth="10" defaultColWidth="8.7109375" defaultRowHeight="14" x14ac:dyDescent="0"/>
  <cols>
    <col min="1" max="1" width="21.7109375" style="20" customWidth="1"/>
    <col min="2" max="5" width="8.7109375" style="20"/>
    <col min="6" max="6" width="10.42578125" style="26" customWidth="1"/>
    <col min="7" max="7" width="8.7109375" style="20"/>
    <col min="8" max="8" width="12.28515625" style="26" customWidth="1"/>
    <col min="9" max="9" width="8.7109375" style="20"/>
    <col min="10" max="10" width="12.42578125" style="26" customWidth="1"/>
    <col min="11" max="11" width="8.7109375" style="20"/>
    <col min="12" max="12" width="12.7109375" style="26" customWidth="1"/>
    <col min="13" max="13" width="11" style="20" customWidth="1"/>
    <col min="14" max="14" width="13.28515625" style="26" customWidth="1"/>
    <col min="15" max="15" width="8.7109375" style="20"/>
    <col min="16" max="16" width="13.5703125" style="20" customWidth="1"/>
    <col min="17" max="17" width="8.7109375" style="20"/>
    <col min="18" max="18" width="14.5703125" style="26" customWidth="1"/>
    <col min="19" max="19" width="8.7109375" style="20"/>
    <col min="20" max="20" width="13.7109375" style="26" customWidth="1"/>
    <col min="21" max="21" width="12" style="20" customWidth="1"/>
    <col min="22" max="22" width="18.7109375" style="20" customWidth="1"/>
    <col min="23" max="23" width="8.7109375" style="20"/>
    <col min="24" max="24" width="15.28515625" style="20" customWidth="1"/>
    <col min="25" max="25" width="8.7109375" style="20"/>
    <col min="26" max="26" width="13" style="26" customWidth="1"/>
    <col min="27" max="29" width="8.7109375" style="20"/>
    <col min="30" max="30" width="12.42578125" style="26" customWidth="1"/>
    <col min="31" max="31" width="8.7109375" style="20"/>
    <col min="32" max="32" width="13.28515625" style="26" customWidth="1"/>
    <col min="33" max="33" width="8.7109375" style="20"/>
    <col min="34" max="34" width="22.85546875" style="26" customWidth="1"/>
    <col min="35" max="35" width="9.85546875" style="20" customWidth="1"/>
    <col min="36" max="36" width="14.7109375" style="26" customWidth="1"/>
    <col min="37" max="37" width="8.7109375" style="20"/>
    <col min="38" max="38" width="16.28515625" style="26" customWidth="1"/>
    <col min="40" max="40" width="13.7109375" style="26" customWidth="1"/>
    <col min="42" max="42" width="17.7109375" style="26" customWidth="1"/>
    <col min="44" max="44" width="14.7109375" style="26" customWidth="1"/>
    <col min="46" max="16384" width="8.7109375" style="20"/>
  </cols>
  <sheetData>
    <row r="1" spans="1:4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6" t="s">
        <v>351</v>
      </c>
      <c r="G1" s="20" t="s">
        <v>5</v>
      </c>
      <c r="H1" s="26" t="s">
        <v>347</v>
      </c>
      <c r="I1" s="20" t="s">
        <v>6</v>
      </c>
      <c r="J1" s="26" t="s">
        <v>348</v>
      </c>
      <c r="K1" s="20" t="s">
        <v>7</v>
      </c>
      <c r="L1" s="26" t="s">
        <v>349</v>
      </c>
      <c r="M1" s="20" t="s">
        <v>8</v>
      </c>
      <c r="N1" s="26" t="s">
        <v>350</v>
      </c>
      <c r="O1" s="20" t="s">
        <v>9</v>
      </c>
      <c r="P1" s="20" t="s">
        <v>358</v>
      </c>
      <c r="Q1" s="20" t="s">
        <v>10</v>
      </c>
      <c r="R1" s="26" t="s">
        <v>344</v>
      </c>
      <c r="S1" s="19" t="s">
        <v>11</v>
      </c>
      <c r="T1" s="26" t="s">
        <v>359</v>
      </c>
      <c r="U1" s="19" t="s">
        <v>12</v>
      </c>
      <c r="V1" s="19" t="s">
        <v>360</v>
      </c>
      <c r="W1" s="19" t="s">
        <v>13</v>
      </c>
      <c r="X1" s="19" t="s">
        <v>361</v>
      </c>
      <c r="Y1" s="19" t="s">
        <v>14</v>
      </c>
      <c r="Z1" s="26" t="s">
        <v>362</v>
      </c>
      <c r="AA1" s="20" t="s">
        <v>15</v>
      </c>
      <c r="AB1" s="19" t="s">
        <v>345</v>
      </c>
      <c r="AC1" s="19" t="s">
        <v>16</v>
      </c>
      <c r="AD1" s="26" t="s">
        <v>363</v>
      </c>
      <c r="AE1" s="20" t="s">
        <v>17</v>
      </c>
      <c r="AF1" s="26" t="s">
        <v>364</v>
      </c>
      <c r="AG1" s="20" t="s">
        <v>18</v>
      </c>
      <c r="AH1" s="26" t="s">
        <v>365</v>
      </c>
      <c r="AI1" s="21" t="s">
        <v>19</v>
      </c>
      <c r="AJ1" s="18" t="s">
        <v>346</v>
      </c>
      <c r="AK1" s="22" t="s">
        <v>20</v>
      </c>
      <c r="AL1" s="23" t="s">
        <v>352</v>
      </c>
      <c r="AM1" s="6" t="s">
        <v>21</v>
      </c>
      <c r="AN1" s="23" t="s">
        <v>353</v>
      </c>
      <c r="AO1" s="6" t="s">
        <v>22</v>
      </c>
      <c r="AP1" s="23" t="s">
        <v>354</v>
      </c>
      <c r="AQ1" s="7" t="s">
        <v>23</v>
      </c>
      <c r="AR1" s="23" t="s">
        <v>355</v>
      </c>
      <c r="AS1" t="s">
        <v>24</v>
      </c>
    </row>
    <row r="2" spans="1:45">
      <c r="A2" s="20" t="s">
        <v>25</v>
      </c>
      <c r="B2" s="20" t="s">
        <v>26</v>
      </c>
      <c r="C2" s="20" t="s">
        <v>27</v>
      </c>
      <c r="D2" s="20" t="s">
        <v>28</v>
      </c>
      <c r="E2" s="61">
        <v>0.25040951283140206</v>
      </c>
      <c r="F2" s="25">
        <f t="shared" ref="F2:F33" si="0">RANK(E2,$E$2:$E$148)</f>
        <v>108</v>
      </c>
      <c r="G2" s="61">
        <v>0.45279985439543774</v>
      </c>
      <c r="H2" s="25">
        <f>RANK(G2,$G$2:$G$148)</f>
        <v>120</v>
      </c>
      <c r="I2" s="61">
        <v>0.24861979008675605</v>
      </c>
      <c r="J2" s="25">
        <f>RANK(I2,$I$2:$I$148)</f>
        <v>36</v>
      </c>
      <c r="K2" s="62">
        <v>4.8170842686404175E-2</v>
      </c>
      <c r="L2" s="25">
        <f>RANK(K2,$K$2:$K$148)</f>
        <v>23</v>
      </c>
      <c r="M2" s="27">
        <v>0.17075237234523272</v>
      </c>
      <c r="N2" s="25">
        <v>65</v>
      </c>
      <c r="O2" s="28">
        <v>4.2044947164756659</v>
      </c>
      <c r="P2" s="18">
        <v>50</v>
      </c>
      <c r="Q2" s="28">
        <v>43.420013897851476</v>
      </c>
      <c r="R2" s="18">
        <f>RANK(Q2,$Q$2:$Q$148)</f>
        <v>66</v>
      </c>
      <c r="S2" s="29">
        <v>0.18502754580562997</v>
      </c>
      <c r="T2" s="26">
        <v>61</v>
      </c>
      <c r="U2" s="29">
        <v>0.5372220189059187</v>
      </c>
      <c r="V2" s="26">
        <v>49</v>
      </c>
      <c r="W2" s="29">
        <v>0.5405691252768946</v>
      </c>
      <c r="X2" s="26">
        <v>58</v>
      </c>
      <c r="Y2" s="29">
        <v>0</v>
      </c>
      <c r="Z2" s="29">
        <v>0</v>
      </c>
      <c r="AA2" s="30">
        <v>14.735157584391839</v>
      </c>
      <c r="AB2" s="26">
        <v>58</v>
      </c>
      <c r="AC2" s="19">
        <v>0.69060953895004384</v>
      </c>
      <c r="AD2" s="26">
        <v>57</v>
      </c>
      <c r="AE2" s="19">
        <v>0.60495730565113992</v>
      </c>
      <c r="AF2" s="26">
        <v>31</v>
      </c>
      <c r="AG2" s="19">
        <v>1.1356225990498803</v>
      </c>
      <c r="AH2" s="26">
        <v>5</v>
      </c>
      <c r="AI2" s="21">
        <v>48.621675232020642</v>
      </c>
      <c r="AJ2" s="31">
        <v>25</v>
      </c>
      <c r="AK2" s="24">
        <v>34.857340190311156</v>
      </c>
      <c r="AL2" s="23">
        <v>45</v>
      </c>
      <c r="AM2" s="14">
        <v>5.7463307562959212E-2</v>
      </c>
      <c r="AN2" s="18">
        <v>79</v>
      </c>
      <c r="AO2" s="15">
        <v>7.024902527983902E-2</v>
      </c>
      <c r="AP2" s="25">
        <v>41</v>
      </c>
      <c r="AQ2" s="7">
        <v>35602</v>
      </c>
      <c r="AR2" s="23">
        <v>98</v>
      </c>
      <c r="AS2" s="16">
        <v>170191</v>
      </c>
    </row>
    <row r="3" spans="1:45">
      <c r="A3" s="20" t="s">
        <v>29</v>
      </c>
      <c r="B3" s="20" t="s">
        <v>30</v>
      </c>
      <c r="C3" s="20" t="s">
        <v>31</v>
      </c>
      <c r="D3" s="20" t="s">
        <v>32</v>
      </c>
      <c r="E3" s="61">
        <v>0.26356976356976358</v>
      </c>
      <c r="F3" s="25">
        <f t="shared" si="0"/>
        <v>85</v>
      </c>
      <c r="G3" s="61">
        <v>0.45804195804195802</v>
      </c>
      <c r="H3" s="25">
        <f t="shared" ref="H3:H66" si="1">RANK(G3,$G$2:$G$148)</f>
        <v>113</v>
      </c>
      <c r="I3" s="61">
        <v>0.26406926406926406</v>
      </c>
      <c r="J3" s="25">
        <f t="shared" ref="J3:J66" si="2">RANK(I3,$I$2:$I$148)</f>
        <v>25</v>
      </c>
      <c r="K3" s="62">
        <v>1.431901431901432E-2</v>
      </c>
      <c r="L3" s="25">
        <f t="shared" ref="L3:L66" si="3">RANK(K3,$K$2:$K$148)</f>
        <v>107</v>
      </c>
      <c r="M3" s="27">
        <v>0.13585746102449889</v>
      </c>
      <c r="N3" s="25">
        <v>113</v>
      </c>
      <c r="O3" s="28">
        <v>2.5811209439528024</v>
      </c>
      <c r="P3" s="18">
        <v>81</v>
      </c>
      <c r="Q3" s="28">
        <v>38.564703906020455</v>
      </c>
      <c r="R3" s="18">
        <f t="shared" ref="R3:R66" si="4">RANK(Q3,$Q$2:$Q$148)</f>
        <v>94</v>
      </c>
      <c r="S3" s="29">
        <v>0</v>
      </c>
      <c r="T3" s="29">
        <v>0</v>
      </c>
      <c r="U3" s="29">
        <v>0.22057918772415083</v>
      </c>
      <c r="V3" s="26">
        <v>107</v>
      </c>
      <c r="W3" s="29">
        <v>6.0573020776546124E-2</v>
      </c>
      <c r="X3" s="26">
        <v>125</v>
      </c>
      <c r="Y3" s="29">
        <v>0.3576333333333333</v>
      </c>
      <c r="Z3" s="26">
        <v>37</v>
      </c>
      <c r="AA3" s="30">
        <v>5.2539035540409662</v>
      </c>
      <c r="AB3" s="26">
        <v>122</v>
      </c>
      <c r="AC3" s="19">
        <v>0.42276056999332773</v>
      </c>
      <c r="AD3" s="26">
        <v>107</v>
      </c>
      <c r="AE3" s="19" t="s">
        <v>366</v>
      </c>
      <c r="AF3" s="19" t="s">
        <v>366</v>
      </c>
      <c r="AG3" s="19">
        <v>3.1734010445824579E-2</v>
      </c>
      <c r="AH3" s="26">
        <v>144</v>
      </c>
      <c r="AI3" s="21">
        <v>14.76734466130959</v>
      </c>
      <c r="AJ3" s="31">
        <v>125</v>
      </c>
      <c r="AK3" s="24">
        <v>18.946965009857522</v>
      </c>
      <c r="AL3" s="23">
        <v>124</v>
      </c>
      <c r="AM3" s="14">
        <v>0</v>
      </c>
      <c r="AN3" s="45">
        <v>0</v>
      </c>
      <c r="AO3" s="15">
        <v>3.6216419784082347E-2</v>
      </c>
      <c r="AP3" s="25">
        <v>79</v>
      </c>
      <c r="AQ3" s="7">
        <v>33807</v>
      </c>
      <c r="AR3" s="23">
        <v>115</v>
      </c>
      <c r="AS3" s="16">
        <v>33018</v>
      </c>
    </row>
    <row r="4" spans="1:45">
      <c r="A4" s="20" t="s">
        <v>33</v>
      </c>
      <c r="B4" s="20" t="s">
        <v>30</v>
      </c>
      <c r="C4" s="20" t="s">
        <v>31</v>
      </c>
      <c r="D4" s="20" t="s">
        <v>34</v>
      </c>
      <c r="E4" s="61">
        <v>0.27671641791044777</v>
      </c>
      <c r="F4" s="25">
        <f t="shared" si="0"/>
        <v>65</v>
      </c>
      <c r="G4" s="61">
        <v>0.47134328358208955</v>
      </c>
      <c r="H4" s="25">
        <f t="shared" si="1"/>
        <v>86</v>
      </c>
      <c r="I4" s="61">
        <v>0.19641791044776119</v>
      </c>
      <c r="J4" s="25">
        <f t="shared" si="2"/>
        <v>89</v>
      </c>
      <c r="K4" s="62">
        <v>5.5522388059701493E-2</v>
      </c>
      <c r="L4" s="25">
        <f t="shared" si="3"/>
        <v>13</v>
      </c>
      <c r="M4" s="27">
        <v>0.14376996805111822</v>
      </c>
      <c r="N4" s="25">
        <v>103</v>
      </c>
      <c r="O4" s="28">
        <v>1.0940919037199124</v>
      </c>
      <c r="P4" s="18">
        <v>127</v>
      </c>
      <c r="Q4" s="28">
        <v>37.887222696175051</v>
      </c>
      <c r="R4" s="18">
        <f t="shared" si="4"/>
        <v>98</v>
      </c>
      <c r="S4" s="29">
        <v>0</v>
      </c>
      <c r="T4" s="29">
        <v>0</v>
      </c>
      <c r="U4" s="29">
        <v>0.22953119916624484</v>
      </c>
      <c r="V4" s="26">
        <v>103</v>
      </c>
      <c r="W4" s="29">
        <v>0.23405500292568757</v>
      </c>
      <c r="X4" s="26">
        <v>95</v>
      </c>
      <c r="Y4" s="29">
        <v>1.1334666666666668</v>
      </c>
      <c r="Z4" s="26">
        <v>30</v>
      </c>
      <c r="AA4" s="30">
        <v>6.1030615371445291</v>
      </c>
      <c r="AB4" s="26">
        <v>115</v>
      </c>
      <c r="AC4" s="19">
        <v>0.2038316812553784</v>
      </c>
      <c r="AD4" s="26">
        <v>136</v>
      </c>
      <c r="AE4" s="19" t="s">
        <v>366</v>
      </c>
      <c r="AF4" s="19" t="s">
        <v>366</v>
      </c>
      <c r="AG4" s="19">
        <v>2.0525868867136005E-2</v>
      </c>
      <c r="AH4" s="26">
        <v>147</v>
      </c>
      <c r="AI4" s="21">
        <v>7.2528452484560493</v>
      </c>
      <c r="AJ4" s="31">
        <v>145</v>
      </c>
      <c r="AK4" s="24">
        <v>16.31040489170601</v>
      </c>
      <c r="AL4" s="23">
        <v>139</v>
      </c>
      <c r="AM4" s="14">
        <v>0</v>
      </c>
      <c r="AN4" s="45">
        <v>0</v>
      </c>
      <c r="AO4" s="15">
        <v>-5.0069864927806242E-3</v>
      </c>
      <c r="AP4" s="25">
        <v>124</v>
      </c>
      <c r="AQ4" s="7">
        <v>35741</v>
      </c>
      <c r="AR4" s="23">
        <v>95</v>
      </c>
      <c r="AS4" s="16">
        <v>17090</v>
      </c>
    </row>
    <row r="5" spans="1:45">
      <c r="A5" s="20" t="s">
        <v>35</v>
      </c>
      <c r="B5" s="20" t="s">
        <v>30</v>
      </c>
      <c r="C5" s="20" t="s">
        <v>31</v>
      </c>
      <c r="D5" s="20" t="s">
        <v>36</v>
      </c>
      <c r="E5" s="61">
        <v>0.24871089721553799</v>
      </c>
      <c r="F5" s="25">
        <f t="shared" si="0"/>
        <v>111</v>
      </c>
      <c r="G5" s="61">
        <v>0.4563423856995531</v>
      </c>
      <c r="H5" s="25">
        <f t="shared" si="1"/>
        <v>117</v>
      </c>
      <c r="I5" s="61">
        <v>0.28875902371949125</v>
      </c>
      <c r="J5" s="25">
        <f t="shared" si="2"/>
        <v>9</v>
      </c>
      <c r="K5" s="62">
        <v>6.1876933654176694E-3</v>
      </c>
      <c r="L5" s="25">
        <f t="shared" si="3"/>
        <v>144</v>
      </c>
      <c r="M5" s="27">
        <v>0.13023816701839011</v>
      </c>
      <c r="N5" s="25">
        <v>118</v>
      </c>
      <c r="O5" s="28">
        <v>0</v>
      </c>
      <c r="P5" s="47">
        <v>0</v>
      </c>
      <c r="Q5" s="28">
        <v>32.499980535857731</v>
      </c>
      <c r="R5" s="18">
        <f t="shared" si="4"/>
        <v>128</v>
      </c>
      <c r="S5" s="29">
        <v>0</v>
      </c>
      <c r="T5" s="29">
        <v>0</v>
      </c>
      <c r="U5" s="29">
        <v>0.27344217273081128</v>
      </c>
      <c r="V5" s="26">
        <v>93</v>
      </c>
      <c r="W5" s="29">
        <v>0</v>
      </c>
      <c r="X5" s="29">
        <v>0</v>
      </c>
      <c r="Y5" s="29">
        <v>1.5385666666666669</v>
      </c>
      <c r="Z5" s="26">
        <v>27</v>
      </c>
      <c r="AA5" s="30">
        <v>6.3816411485408908</v>
      </c>
      <c r="AB5" s="26">
        <v>111</v>
      </c>
      <c r="AC5" s="19">
        <v>0.31858817834022818</v>
      </c>
      <c r="AD5" s="26">
        <v>124</v>
      </c>
      <c r="AE5" s="19" t="s">
        <v>366</v>
      </c>
      <c r="AF5" s="19" t="s">
        <v>366</v>
      </c>
      <c r="AG5" s="19">
        <v>2.8490137812111051E-2</v>
      </c>
      <c r="AH5" s="26">
        <v>145</v>
      </c>
      <c r="AI5" s="21">
        <v>11.244855964987281</v>
      </c>
      <c r="AJ5" s="31">
        <v>137</v>
      </c>
      <c r="AK5" s="24">
        <v>16.52560465062437</v>
      </c>
      <c r="AL5" s="23">
        <v>138</v>
      </c>
      <c r="AM5" s="14">
        <v>0</v>
      </c>
      <c r="AN5" s="45">
        <v>0</v>
      </c>
      <c r="AO5" s="15">
        <v>-2.9824088427579699E-2</v>
      </c>
      <c r="AP5" s="25">
        <v>144</v>
      </c>
      <c r="AQ5" s="7">
        <v>39879</v>
      </c>
      <c r="AR5" s="23">
        <v>47</v>
      </c>
      <c r="AS5" s="16">
        <v>28789</v>
      </c>
    </row>
    <row r="6" spans="1:45">
      <c r="A6" s="20" t="s">
        <v>37</v>
      </c>
      <c r="B6" s="20" t="s">
        <v>38</v>
      </c>
      <c r="C6" s="20" t="s">
        <v>27</v>
      </c>
      <c r="D6" s="20" t="s">
        <v>39</v>
      </c>
      <c r="E6" s="61">
        <v>0.28127479502777042</v>
      </c>
      <c r="F6" s="25">
        <f t="shared" si="0"/>
        <v>59</v>
      </c>
      <c r="G6" s="61">
        <v>0.49375826500925679</v>
      </c>
      <c r="H6" s="25">
        <f t="shared" si="1"/>
        <v>46</v>
      </c>
      <c r="I6" s="61">
        <v>0.21317111875165301</v>
      </c>
      <c r="J6" s="25">
        <f t="shared" si="2"/>
        <v>71</v>
      </c>
      <c r="K6" s="62">
        <v>1.1795821211319757E-2</v>
      </c>
      <c r="L6" s="25">
        <f t="shared" si="3"/>
        <v>124</v>
      </c>
      <c r="M6" s="27">
        <v>0.17451619273301738</v>
      </c>
      <c r="N6" s="25">
        <v>61</v>
      </c>
      <c r="O6" s="28">
        <v>1.810076090235645</v>
      </c>
      <c r="P6" s="18">
        <v>105</v>
      </c>
      <c r="Q6" s="28">
        <v>42.299144492907701</v>
      </c>
      <c r="R6" s="18">
        <f t="shared" si="4"/>
        <v>71</v>
      </c>
      <c r="S6" s="29">
        <v>0.57983126432909082</v>
      </c>
      <c r="T6" s="26">
        <v>35</v>
      </c>
      <c r="U6" s="29">
        <v>0.63235051954810617</v>
      </c>
      <c r="V6" s="26">
        <v>31</v>
      </c>
      <c r="W6" s="29">
        <v>0.87694438354552873</v>
      </c>
      <c r="X6" s="26">
        <v>37</v>
      </c>
      <c r="Y6" s="29">
        <v>0</v>
      </c>
      <c r="Z6" s="29">
        <v>0</v>
      </c>
      <c r="AA6" s="30">
        <v>19.593528757870228</v>
      </c>
      <c r="AB6" s="26">
        <v>33</v>
      </c>
      <c r="AC6" s="19">
        <v>0.82960427625420885</v>
      </c>
      <c r="AD6" s="26">
        <v>35</v>
      </c>
      <c r="AE6" s="19">
        <v>0.63843960978858039</v>
      </c>
      <c r="AF6" s="26">
        <v>29</v>
      </c>
      <c r="AG6" s="19">
        <v>0.58789666175035538</v>
      </c>
      <c r="AH6" s="26">
        <v>33</v>
      </c>
      <c r="AI6" s="21">
        <v>43.182418346167054</v>
      </c>
      <c r="AJ6" s="31">
        <v>39</v>
      </c>
      <c r="AK6" s="24">
        <v>34.439337635433787</v>
      </c>
      <c r="AL6" s="23">
        <v>47</v>
      </c>
      <c r="AM6" s="14">
        <v>4.1758797870181857E-2</v>
      </c>
      <c r="AN6" s="18">
        <v>83</v>
      </c>
      <c r="AO6" s="15">
        <v>5.620661805818334E-2</v>
      </c>
      <c r="AP6" s="25">
        <v>52</v>
      </c>
      <c r="AQ6" s="7">
        <v>40537</v>
      </c>
      <c r="AR6" s="23">
        <v>42</v>
      </c>
      <c r="AS6" s="16">
        <v>187013</v>
      </c>
    </row>
    <row r="7" spans="1:45">
      <c r="A7" s="20" t="s">
        <v>40</v>
      </c>
      <c r="B7" s="20" t="s">
        <v>41</v>
      </c>
      <c r="C7" s="20" t="s">
        <v>31</v>
      </c>
      <c r="D7" s="20" t="s">
        <v>42</v>
      </c>
      <c r="E7" s="61">
        <v>0.25747046560111186</v>
      </c>
      <c r="F7" s="25">
        <f t="shared" si="0"/>
        <v>99</v>
      </c>
      <c r="G7" s="61">
        <v>0.50416956219596942</v>
      </c>
      <c r="H7" s="25">
        <f t="shared" si="1"/>
        <v>29</v>
      </c>
      <c r="I7" s="61">
        <v>0.19979152189020152</v>
      </c>
      <c r="J7" s="25">
        <f t="shared" si="2"/>
        <v>86</v>
      </c>
      <c r="K7" s="62">
        <v>3.8568450312717162E-2</v>
      </c>
      <c r="L7" s="25">
        <f t="shared" si="3"/>
        <v>33</v>
      </c>
      <c r="M7" s="27">
        <v>0.12470832253046409</v>
      </c>
      <c r="N7" s="25">
        <v>126</v>
      </c>
      <c r="O7" s="28">
        <v>0.69979006298110558</v>
      </c>
      <c r="P7" s="18">
        <v>130</v>
      </c>
      <c r="Q7" s="28">
        <v>33.882888062929972</v>
      </c>
      <c r="R7" s="18">
        <f t="shared" si="4"/>
        <v>125</v>
      </c>
      <c r="S7" s="29">
        <v>0</v>
      </c>
      <c r="T7" s="29">
        <v>0</v>
      </c>
      <c r="U7" s="29">
        <v>0.18577331631324634</v>
      </c>
      <c r="V7" s="26">
        <v>117</v>
      </c>
      <c r="W7" s="29">
        <v>0.11946004061641381</v>
      </c>
      <c r="X7" s="26">
        <v>113</v>
      </c>
      <c r="Y7" s="29">
        <v>0</v>
      </c>
      <c r="Z7" s="29">
        <v>0</v>
      </c>
      <c r="AA7" s="30">
        <v>4.6167241668717942</v>
      </c>
      <c r="AB7" s="26">
        <v>125</v>
      </c>
      <c r="AC7" s="19">
        <v>0.18642907549733781</v>
      </c>
      <c r="AD7" s="26">
        <v>137</v>
      </c>
      <c r="AE7" s="19" t="s">
        <v>366</v>
      </c>
      <c r="AF7" s="19" t="s">
        <v>366</v>
      </c>
      <c r="AG7" s="19">
        <v>6.8694518759864903E-2</v>
      </c>
      <c r="AH7" s="26">
        <v>134</v>
      </c>
      <c r="AI7" s="21">
        <v>7.9027957756164193</v>
      </c>
      <c r="AJ7" s="31">
        <v>143</v>
      </c>
      <c r="AK7" s="24">
        <v>14.936485897697819</v>
      </c>
      <c r="AL7" s="23">
        <v>144</v>
      </c>
      <c r="AM7" s="14">
        <v>0.21906349600715588</v>
      </c>
      <c r="AN7" s="18">
        <v>59</v>
      </c>
      <c r="AO7" s="15">
        <v>-1.8237260306104498E-2</v>
      </c>
      <c r="AP7" s="25">
        <v>139</v>
      </c>
      <c r="AQ7" s="7">
        <v>32334</v>
      </c>
      <c r="AR7" s="23">
        <v>129</v>
      </c>
      <c r="AS7" s="16">
        <v>33484</v>
      </c>
    </row>
    <row r="8" spans="1:45">
      <c r="A8" s="20" t="s">
        <v>43</v>
      </c>
      <c r="B8" s="20" t="s">
        <v>44</v>
      </c>
      <c r="C8" s="20" t="s">
        <v>31</v>
      </c>
      <c r="D8" s="32" t="s">
        <v>45</v>
      </c>
      <c r="E8" s="61">
        <v>0.27877237851662406</v>
      </c>
      <c r="F8" s="25">
        <f t="shared" si="0"/>
        <v>62</v>
      </c>
      <c r="G8" s="61">
        <v>0.39769820971867009</v>
      </c>
      <c r="H8" s="25">
        <f t="shared" si="1"/>
        <v>144</v>
      </c>
      <c r="I8" s="61">
        <v>0.28260869565217389</v>
      </c>
      <c r="J8" s="25">
        <f t="shared" si="2"/>
        <v>13</v>
      </c>
      <c r="K8" s="62">
        <v>4.0920716112531973E-2</v>
      </c>
      <c r="L8" s="25">
        <f t="shared" si="3"/>
        <v>30</v>
      </c>
      <c r="M8" s="27">
        <v>0.14411529223378702</v>
      </c>
      <c r="N8" s="25">
        <v>102</v>
      </c>
      <c r="O8" s="28">
        <v>0</v>
      </c>
      <c r="P8" s="47">
        <v>0</v>
      </c>
      <c r="Q8" s="28">
        <v>36.256140994901486</v>
      </c>
      <c r="R8" s="18">
        <f t="shared" si="4"/>
        <v>111</v>
      </c>
      <c r="S8" s="29">
        <v>0</v>
      </c>
      <c r="T8" s="29">
        <v>0</v>
      </c>
      <c r="U8" s="29">
        <v>0</v>
      </c>
      <c r="V8" s="29">
        <v>0</v>
      </c>
      <c r="W8" s="29">
        <v>0.18397571520559286</v>
      </c>
      <c r="X8" s="26">
        <v>103</v>
      </c>
      <c r="Y8" s="29">
        <v>0</v>
      </c>
      <c r="Z8" s="29">
        <v>0</v>
      </c>
      <c r="AA8" s="30">
        <v>0.59940300914863742</v>
      </c>
      <c r="AB8" s="26">
        <v>140</v>
      </c>
      <c r="AC8" s="19">
        <v>0</v>
      </c>
      <c r="AD8" s="29">
        <v>0</v>
      </c>
      <c r="AE8" s="19" t="s">
        <v>366</v>
      </c>
      <c r="AF8" s="19" t="s">
        <v>366</v>
      </c>
      <c r="AG8" s="19">
        <v>3.5683558072608104E-2</v>
      </c>
      <c r="AH8" s="26">
        <v>143</v>
      </c>
      <c r="AI8" s="21">
        <v>0.90720822696213987</v>
      </c>
      <c r="AJ8" s="31">
        <v>147</v>
      </c>
      <c r="AK8" s="24">
        <v>11.48339508107477</v>
      </c>
      <c r="AL8" s="23">
        <v>147</v>
      </c>
      <c r="AM8" s="14">
        <v>2.1846417134826837</v>
      </c>
      <c r="AN8" s="31">
        <v>22</v>
      </c>
      <c r="AO8" s="15">
        <v>3.4643570952698204E-2</v>
      </c>
      <c r="AP8" s="25">
        <v>81</v>
      </c>
      <c r="AQ8" s="7">
        <v>30109</v>
      </c>
      <c r="AR8" s="23">
        <v>143</v>
      </c>
      <c r="AS8" s="16">
        <v>10871</v>
      </c>
    </row>
    <row r="9" spans="1:45">
      <c r="A9" s="20" t="s">
        <v>46</v>
      </c>
      <c r="B9" s="20" t="s">
        <v>38</v>
      </c>
      <c r="C9" s="20" t="s">
        <v>31</v>
      </c>
      <c r="D9" s="20" t="s">
        <v>47</v>
      </c>
      <c r="E9" s="61">
        <v>0.25460158434296365</v>
      </c>
      <c r="F9" s="25">
        <f t="shared" si="0"/>
        <v>104</v>
      </c>
      <c r="G9" s="61">
        <v>0.50844594594594594</v>
      </c>
      <c r="H9" s="25">
        <f t="shared" si="1"/>
        <v>25</v>
      </c>
      <c r="I9" s="61">
        <v>0.22390493942218082</v>
      </c>
      <c r="J9" s="25">
        <f t="shared" si="2"/>
        <v>55</v>
      </c>
      <c r="K9" s="62">
        <v>1.3047530288909599E-2</v>
      </c>
      <c r="L9" s="25">
        <f t="shared" si="3"/>
        <v>119</v>
      </c>
      <c r="M9" s="27">
        <v>0.14208098411071246</v>
      </c>
      <c r="N9" s="25">
        <v>106</v>
      </c>
      <c r="O9" s="28">
        <v>1.7753813782219883</v>
      </c>
      <c r="P9" s="18">
        <v>108</v>
      </c>
      <c r="Q9" s="28">
        <v>37.051204797483251</v>
      </c>
      <c r="R9" s="18">
        <f t="shared" si="4"/>
        <v>106</v>
      </c>
      <c r="S9" s="29">
        <v>0.16685676139530711</v>
      </c>
      <c r="T9" s="26">
        <v>63</v>
      </c>
      <c r="U9" s="29">
        <v>0.39827876872074774</v>
      </c>
      <c r="V9" s="26">
        <v>69</v>
      </c>
      <c r="W9" s="29">
        <v>1.2318997190404148</v>
      </c>
      <c r="X9" s="26">
        <v>25</v>
      </c>
      <c r="Y9" s="29">
        <v>11.011699999999999</v>
      </c>
      <c r="Z9" s="26">
        <v>11</v>
      </c>
      <c r="AA9" s="30">
        <v>14.890906779682952</v>
      </c>
      <c r="AB9" s="26">
        <v>56</v>
      </c>
      <c r="AC9" s="19">
        <v>0.53512389520436321</v>
      </c>
      <c r="AD9" s="26">
        <v>83</v>
      </c>
      <c r="AE9" s="19" t="s">
        <v>366</v>
      </c>
      <c r="AF9" s="19" t="s">
        <v>366</v>
      </c>
      <c r="AG9" s="19">
        <v>0.33986586636388494</v>
      </c>
      <c r="AH9" s="26">
        <v>80</v>
      </c>
      <c r="AI9" s="21">
        <v>26.311699168737622</v>
      </c>
      <c r="AJ9" s="31">
        <v>84</v>
      </c>
      <c r="AK9" s="24">
        <v>25.466308388157625</v>
      </c>
      <c r="AL9" s="23">
        <v>79</v>
      </c>
      <c r="AM9" s="14">
        <v>0</v>
      </c>
      <c r="AN9" s="45">
        <v>0</v>
      </c>
      <c r="AO9" s="15">
        <v>1.1167202080465045E-2</v>
      </c>
      <c r="AP9" s="25">
        <v>106</v>
      </c>
      <c r="AQ9" s="7">
        <v>35861</v>
      </c>
      <c r="AR9" s="23">
        <v>93</v>
      </c>
      <c r="AS9" s="16">
        <v>92540</v>
      </c>
    </row>
    <row r="10" spans="1:45">
      <c r="A10" s="20" t="s">
        <v>48</v>
      </c>
      <c r="B10" s="20" t="s">
        <v>49</v>
      </c>
      <c r="C10" s="20" t="s">
        <v>31</v>
      </c>
      <c r="D10" s="20" t="s">
        <v>50</v>
      </c>
      <c r="E10" s="61">
        <v>0.26172148355493352</v>
      </c>
      <c r="F10" s="25">
        <f t="shared" si="0"/>
        <v>89</v>
      </c>
      <c r="G10" s="61">
        <v>0.51347095871238624</v>
      </c>
      <c r="H10" s="25">
        <f t="shared" si="1"/>
        <v>17</v>
      </c>
      <c r="I10" s="61">
        <v>0.20958712386284115</v>
      </c>
      <c r="J10" s="25">
        <f t="shared" si="2"/>
        <v>75</v>
      </c>
      <c r="K10" s="62">
        <v>1.5220433869839048E-2</v>
      </c>
      <c r="L10" s="25">
        <f t="shared" si="3"/>
        <v>100</v>
      </c>
      <c r="M10" s="27">
        <v>0.1971577621874438</v>
      </c>
      <c r="N10" s="25">
        <v>43</v>
      </c>
      <c r="O10" s="28">
        <v>6.0534124629080113</v>
      </c>
      <c r="P10" s="18">
        <v>36</v>
      </c>
      <c r="Q10" s="28">
        <v>49.884765368252737</v>
      </c>
      <c r="R10" s="18">
        <f t="shared" si="4"/>
        <v>46</v>
      </c>
      <c r="S10" s="29">
        <v>0</v>
      </c>
      <c r="T10" s="29">
        <v>0</v>
      </c>
      <c r="U10" s="29">
        <v>0.12880014342486293</v>
      </c>
      <c r="V10" s="26">
        <v>129</v>
      </c>
      <c r="W10" s="29">
        <v>0.15029401266227058</v>
      </c>
      <c r="X10" s="26">
        <v>107</v>
      </c>
      <c r="Y10" s="29">
        <v>0</v>
      </c>
      <c r="Z10" s="29">
        <v>0</v>
      </c>
      <c r="AA10" s="30">
        <v>3.420683270234437</v>
      </c>
      <c r="AB10" s="26">
        <v>128</v>
      </c>
      <c r="AC10" s="19">
        <v>0.4784466671047734</v>
      </c>
      <c r="AD10" s="26">
        <v>95</v>
      </c>
      <c r="AE10" s="19" t="s">
        <v>366</v>
      </c>
      <c r="AF10" s="19" t="s">
        <v>366</v>
      </c>
      <c r="AG10" s="19">
        <v>0.58717447551679236</v>
      </c>
      <c r="AH10" s="26">
        <v>34</v>
      </c>
      <c r="AI10" s="21">
        <v>30.727584700891615</v>
      </c>
      <c r="AJ10" s="31">
        <v>71</v>
      </c>
      <c r="AK10" s="24">
        <v>27.000908390498079</v>
      </c>
      <c r="AL10" s="23">
        <v>71</v>
      </c>
      <c r="AM10" s="14">
        <v>0.11045121703193957</v>
      </c>
      <c r="AN10" s="31">
        <v>74</v>
      </c>
      <c r="AO10" s="15">
        <v>0.10305454244031831</v>
      </c>
      <c r="AP10" s="25">
        <v>20</v>
      </c>
      <c r="AQ10" s="7">
        <v>38633</v>
      </c>
      <c r="AR10" s="23">
        <v>63</v>
      </c>
      <c r="AS10" s="16">
        <v>53229</v>
      </c>
    </row>
    <row r="11" spans="1:45">
      <c r="A11" s="20" t="s">
        <v>51</v>
      </c>
      <c r="B11" s="20" t="s">
        <v>38</v>
      </c>
      <c r="C11" s="20" t="s">
        <v>27</v>
      </c>
      <c r="D11" s="20" t="s">
        <v>52</v>
      </c>
      <c r="E11" s="61">
        <v>0.25848364414552127</v>
      </c>
      <c r="F11" s="25">
        <f t="shared" si="0"/>
        <v>96</v>
      </c>
      <c r="G11" s="61">
        <v>0.46530113115255273</v>
      </c>
      <c r="H11" s="25">
        <f t="shared" si="1"/>
        <v>97</v>
      </c>
      <c r="I11" s="61">
        <v>0.25825435646591255</v>
      </c>
      <c r="J11" s="25">
        <f t="shared" si="2"/>
        <v>30</v>
      </c>
      <c r="K11" s="62">
        <v>1.7960868236013453E-2</v>
      </c>
      <c r="L11" s="25">
        <f t="shared" si="3"/>
        <v>88</v>
      </c>
      <c r="M11" s="27">
        <v>0.14532053956334307</v>
      </c>
      <c r="N11" s="25">
        <v>99</v>
      </c>
      <c r="O11" s="28">
        <v>2.3449353993287048</v>
      </c>
      <c r="P11" s="18">
        <v>88</v>
      </c>
      <c r="Q11" s="28">
        <v>38.623672614384972</v>
      </c>
      <c r="R11" s="18">
        <f t="shared" si="4"/>
        <v>93</v>
      </c>
      <c r="S11" s="29">
        <v>0.7655476329943407</v>
      </c>
      <c r="T11" s="26">
        <v>31</v>
      </c>
      <c r="U11" s="29">
        <v>0.48357755202125469</v>
      </c>
      <c r="V11" s="26">
        <v>55</v>
      </c>
      <c r="W11" s="29">
        <v>0.78228204957896974</v>
      </c>
      <c r="X11" s="26">
        <v>43</v>
      </c>
      <c r="Y11" s="29">
        <v>0</v>
      </c>
      <c r="Z11" s="29">
        <v>0</v>
      </c>
      <c r="AA11" s="30">
        <v>16.651134276419981</v>
      </c>
      <c r="AB11" s="26">
        <v>43</v>
      </c>
      <c r="AC11" s="19">
        <v>0.71311384448019588</v>
      </c>
      <c r="AD11" s="26">
        <v>50</v>
      </c>
      <c r="AE11" s="19">
        <v>0.53802626536366371</v>
      </c>
      <c r="AF11" s="26">
        <v>33</v>
      </c>
      <c r="AG11" s="19">
        <v>0.54870868347454893</v>
      </c>
      <c r="AH11" s="26">
        <v>42</v>
      </c>
      <c r="AI11" s="21">
        <v>37.601669443097137</v>
      </c>
      <c r="AJ11" s="31">
        <v>53</v>
      </c>
      <c r="AK11" s="24">
        <v>30.31299588587628</v>
      </c>
      <c r="AL11" s="23">
        <v>57</v>
      </c>
      <c r="AM11" s="14">
        <v>0.15684039059471602</v>
      </c>
      <c r="AN11" s="18">
        <v>65</v>
      </c>
      <c r="AO11" s="15">
        <v>8.7426870079530039E-2</v>
      </c>
      <c r="AP11" s="25">
        <v>32</v>
      </c>
      <c r="AQ11" s="7">
        <v>37402</v>
      </c>
      <c r="AR11" s="23">
        <v>75</v>
      </c>
      <c r="AS11" s="16">
        <v>135501</v>
      </c>
    </row>
    <row r="12" spans="1:45">
      <c r="A12" s="20" t="s">
        <v>53</v>
      </c>
      <c r="B12" s="20" t="s">
        <v>38</v>
      </c>
      <c r="C12" s="20" t="s">
        <v>31</v>
      </c>
      <c r="D12" s="20" t="s">
        <v>54</v>
      </c>
      <c r="E12" s="61">
        <v>0.27465362673186633</v>
      </c>
      <c r="F12" s="25">
        <f t="shared" si="0"/>
        <v>73</v>
      </c>
      <c r="G12" s="61">
        <v>0.50203748981255092</v>
      </c>
      <c r="H12" s="25">
        <f t="shared" si="1"/>
        <v>31</v>
      </c>
      <c r="I12" s="61">
        <v>0.19478402607986961</v>
      </c>
      <c r="J12" s="25">
        <f t="shared" si="2"/>
        <v>93</v>
      </c>
      <c r="K12" s="62">
        <v>2.8524857375713121E-2</v>
      </c>
      <c r="L12" s="25">
        <f t="shared" si="3"/>
        <v>58</v>
      </c>
      <c r="M12" s="27">
        <v>0.15229176934450467</v>
      </c>
      <c r="N12" s="25">
        <v>88</v>
      </c>
      <c r="O12" s="28">
        <v>2.5934401220442407</v>
      </c>
      <c r="P12" s="18">
        <v>80</v>
      </c>
      <c r="Q12" s="28">
        <v>41.014746232775316</v>
      </c>
      <c r="R12" s="18">
        <f t="shared" si="4"/>
        <v>82</v>
      </c>
      <c r="S12" s="29">
        <v>1.1675689427032339</v>
      </c>
      <c r="T12" s="26">
        <v>18</v>
      </c>
      <c r="U12" s="29">
        <v>0.44164446137760388</v>
      </c>
      <c r="V12" s="26">
        <v>62</v>
      </c>
      <c r="W12" s="29">
        <v>0.71750717507175066</v>
      </c>
      <c r="X12" s="26">
        <v>47</v>
      </c>
      <c r="Y12" s="29">
        <v>1.6454333333333333</v>
      </c>
      <c r="Z12" s="26">
        <v>26</v>
      </c>
      <c r="AA12" s="30">
        <v>17.282881772903508</v>
      </c>
      <c r="AB12" s="26">
        <v>41</v>
      </c>
      <c r="AC12" s="19">
        <v>0.55720265188138729</v>
      </c>
      <c r="AD12" s="26">
        <v>77</v>
      </c>
      <c r="AE12" s="19" t="s">
        <v>366</v>
      </c>
      <c r="AF12" s="19" t="s">
        <v>366</v>
      </c>
      <c r="AG12" s="19">
        <v>0.37755000060251248</v>
      </c>
      <c r="AH12" s="26">
        <v>76</v>
      </c>
      <c r="AI12" s="21">
        <v>27.99886193820566</v>
      </c>
      <c r="AJ12" s="31">
        <v>76</v>
      </c>
      <c r="AK12" s="24">
        <v>28.157471561683092</v>
      </c>
      <c r="AL12" s="23">
        <v>65</v>
      </c>
      <c r="AM12" s="14">
        <v>0.30000817134367619</v>
      </c>
      <c r="AN12" s="31">
        <v>50</v>
      </c>
      <c r="AO12" s="15">
        <v>-1.623474841181809E-2</v>
      </c>
      <c r="AP12" s="25">
        <v>135</v>
      </c>
      <c r="AQ12" s="7">
        <v>36544</v>
      </c>
      <c r="AR12" s="23">
        <v>88</v>
      </c>
      <c r="AS12" s="16">
        <v>39024</v>
      </c>
    </row>
    <row r="13" spans="1:45">
      <c r="A13" s="20" t="s">
        <v>55</v>
      </c>
      <c r="B13" s="20" t="s">
        <v>56</v>
      </c>
      <c r="C13" s="20" t="s">
        <v>31</v>
      </c>
      <c r="D13" s="20" t="s">
        <v>57</v>
      </c>
      <c r="E13" s="61">
        <v>0.22290836653386453</v>
      </c>
      <c r="F13" s="25">
        <f t="shared" si="0"/>
        <v>136</v>
      </c>
      <c r="G13" s="61">
        <v>0.37669322709163344</v>
      </c>
      <c r="H13" s="25">
        <f t="shared" si="1"/>
        <v>146</v>
      </c>
      <c r="I13" s="61">
        <v>0.30079681274900399</v>
      </c>
      <c r="J13" s="25">
        <f t="shared" si="2"/>
        <v>8</v>
      </c>
      <c r="K13" s="62">
        <v>9.9601593625498003E-2</v>
      </c>
      <c r="L13" s="25">
        <f t="shared" si="3"/>
        <v>1</v>
      </c>
      <c r="M13" s="27">
        <v>0.12895662368112543</v>
      </c>
      <c r="N13" s="25">
        <v>120</v>
      </c>
      <c r="O13" s="28">
        <v>0</v>
      </c>
      <c r="P13" s="47">
        <v>0</v>
      </c>
      <c r="Q13" s="28">
        <v>30.256953230886435</v>
      </c>
      <c r="R13" s="18">
        <f t="shared" si="4"/>
        <v>141</v>
      </c>
      <c r="S13" s="29">
        <v>0</v>
      </c>
      <c r="T13" s="29">
        <v>0</v>
      </c>
      <c r="U13" s="29">
        <v>0</v>
      </c>
      <c r="V13" s="29">
        <v>0</v>
      </c>
      <c r="W13" s="29">
        <v>8.5360648740930439E-2</v>
      </c>
      <c r="X13" s="26">
        <v>119</v>
      </c>
      <c r="Y13" s="29">
        <v>0</v>
      </c>
      <c r="Z13" s="29">
        <v>0</v>
      </c>
      <c r="AA13" s="30">
        <v>0.27810969323324103</v>
      </c>
      <c r="AB13" s="26">
        <v>143</v>
      </c>
      <c r="AC13" s="19">
        <v>0.27070008796717449</v>
      </c>
      <c r="AD13" s="26">
        <v>127</v>
      </c>
      <c r="AE13" s="19" t="s">
        <v>366</v>
      </c>
      <c r="AF13" s="19" t="s">
        <v>366</v>
      </c>
      <c r="AG13" s="19">
        <v>0.73533843945256949</v>
      </c>
      <c r="AH13" s="26">
        <v>23</v>
      </c>
      <c r="AI13" s="21">
        <v>27.634180733432906</v>
      </c>
      <c r="AJ13" s="31">
        <v>79</v>
      </c>
      <c r="AK13" s="24">
        <v>19.303703214427316</v>
      </c>
      <c r="AL13" s="23">
        <v>122</v>
      </c>
      <c r="AM13" s="14">
        <v>6.8077577561076659</v>
      </c>
      <c r="AN13" s="18">
        <v>7</v>
      </c>
      <c r="AO13" s="15">
        <v>4.3559593800106898E-2</v>
      </c>
      <c r="AP13" s="25">
        <v>73</v>
      </c>
      <c r="AQ13" s="7">
        <v>43867</v>
      </c>
      <c r="AR13" s="23">
        <v>24</v>
      </c>
      <c r="AS13" s="16">
        <v>23430</v>
      </c>
    </row>
    <row r="14" spans="1:45">
      <c r="A14" s="20" t="s">
        <v>58</v>
      </c>
      <c r="B14" s="20" t="s">
        <v>56</v>
      </c>
      <c r="C14" s="20" t="s">
        <v>27</v>
      </c>
      <c r="D14" s="20" t="s">
        <v>59</v>
      </c>
      <c r="E14" s="61">
        <v>0.38715968969555037</v>
      </c>
      <c r="F14" s="25">
        <f t="shared" si="0"/>
        <v>4</v>
      </c>
      <c r="G14" s="61">
        <v>0.4373865632318501</v>
      </c>
      <c r="H14" s="25">
        <f t="shared" si="1"/>
        <v>132</v>
      </c>
      <c r="I14" s="61">
        <v>0.16177546838407494</v>
      </c>
      <c r="J14" s="25">
        <f t="shared" si="2"/>
        <v>126</v>
      </c>
      <c r="K14" s="62">
        <v>1.367827868852459E-2</v>
      </c>
      <c r="L14" s="25">
        <f t="shared" si="3"/>
        <v>115</v>
      </c>
      <c r="M14" s="27">
        <v>0.34828945515979165</v>
      </c>
      <c r="N14" s="25">
        <v>4</v>
      </c>
      <c r="O14" s="28">
        <v>9.0776902833386242</v>
      </c>
      <c r="P14" s="18">
        <v>20</v>
      </c>
      <c r="Q14" s="28">
        <v>79.22655118025942</v>
      </c>
      <c r="R14" s="18">
        <f t="shared" si="4"/>
        <v>9</v>
      </c>
      <c r="S14" s="29">
        <v>0.79323520877512332</v>
      </c>
      <c r="T14" s="26">
        <v>29</v>
      </c>
      <c r="U14" s="29">
        <v>1.3505168440620696</v>
      </c>
      <c r="V14" s="26">
        <v>7</v>
      </c>
      <c r="W14" s="29">
        <v>1.825756334790043</v>
      </c>
      <c r="X14" s="26">
        <v>12</v>
      </c>
      <c r="Y14" s="29">
        <v>168.98223333333331</v>
      </c>
      <c r="Z14" s="26">
        <v>4</v>
      </c>
      <c r="AA14" s="30">
        <v>57.365758550057421</v>
      </c>
      <c r="AB14" s="26">
        <v>7</v>
      </c>
      <c r="AC14" s="19">
        <v>0.84535977499501802</v>
      </c>
      <c r="AD14" s="26">
        <v>32</v>
      </c>
      <c r="AE14" s="19">
        <v>1.078114711707912</v>
      </c>
      <c r="AF14" s="26">
        <v>11</v>
      </c>
      <c r="AG14" s="19">
        <v>1.2691322955187598</v>
      </c>
      <c r="AH14" s="26">
        <v>3</v>
      </c>
      <c r="AI14" s="21">
        <v>65.374311858531698</v>
      </c>
      <c r="AJ14" s="31">
        <v>7</v>
      </c>
      <c r="AK14" s="24">
        <v>65.064846672218508</v>
      </c>
      <c r="AL14" s="23">
        <v>7</v>
      </c>
      <c r="AM14" s="14">
        <v>8.4445892298116032</v>
      </c>
      <c r="AN14" s="31">
        <v>4</v>
      </c>
      <c r="AO14" s="15">
        <v>0.12557004011822367</v>
      </c>
      <c r="AP14" s="25">
        <v>12</v>
      </c>
      <c r="AQ14" s="7">
        <v>56600</v>
      </c>
      <c r="AR14" s="23">
        <v>4</v>
      </c>
      <c r="AS14" s="16">
        <v>1214839</v>
      </c>
    </row>
    <row r="15" spans="1:45">
      <c r="A15" s="20" t="s">
        <v>60</v>
      </c>
      <c r="B15" s="20" t="s">
        <v>26</v>
      </c>
      <c r="C15" s="20" t="s">
        <v>31</v>
      </c>
      <c r="D15" s="20" t="s">
        <v>61</v>
      </c>
      <c r="E15" s="61">
        <v>0.25732407127755963</v>
      </c>
      <c r="F15" s="25">
        <f t="shared" si="0"/>
        <v>100</v>
      </c>
      <c r="G15" s="61">
        <v>0.48837209302325579</v>
      </c>
      <c r="H15" s="25">
        <f t="shared" si="1"/>
        <v>53</v>
      </c>
      <c r="I15" s="61">
        <v>0.19269102990033224</v>
      </c>
      <c r="J15" s="25">
        <f t="shared" si="2"/>
        <v>96</v>
      </c>
      <c r="K15" s="62">
        <v>6.161280579885231E-2</v>
      </c>
      <c r="L15" s="25">
        <f t="shared" si="3"/>
        <v>10</v>
      </c>
      <c r="M15" s="27">
        <v>0.12409848296443671</v>
      </c>
      <c r="N15" s="25">
        <v>127</v>
      </c>
      <c r="O15" s="28">
        <v>1.3411567476948869</v>
      </c>
      <c r="P15" s="18">
        <v>120</v>
      </c>
      <c r="Q15" s="28">
        <v>34.888635392074193</v>
      </c>
      <c r="R15" s="18">
        <f t="shared" si="4"/>
        <v>119</v>
      </c>
      <c r="S15" s="29">
        <v>0</v>
      </c>
      <c r="T15" s="29">
        <v>0</v>
      </c>
      <c r="U15" s="29">
        <v>0.18231115364264186</v>
      </c>
      <c r="V15" s="26">
        <v>118</v>
      </c>
      <c r="W15" s="29">
        <v>0</v>
      </c>
      <c r="X15" s="29">
        <v>0</v>
      </c>
      <c r="Y15" s="29">
        <v>0</v>
      </c>
      <c r="Z15" s="29">
        <v>0</v>
      </c>
      <c r="AA15" s="30">
        <v>4.1487307006702405</v>
      </c>
      <c r="AB15" s="26">
        <v>126</v>
      </c>
      <c r="AC15" s="19">
        <v>0.79593175186004517</v>
      </c>
      <c r="AD15" s="26">
        <v>43</v>
      </c>
      <c r="AE15" s="19" t="s">
        <v>366</v>
      </c>
      <c r="AF15" s="19" t="s">
        <v>366</v>
      </c>
      <c r="AG15" s="19">
        <v>0.4843046499313583</v>
      </c>
      <c r="AH15" s="26">
        <v>54</v>
      </c>
      <c r="AI15" s="21">
        <v>38.596357061200678</v>
      </c>
      <c r="AJ15" s="31">
        <v>49</v>
      </c>
      <c r="AK15" s="24">
        <v>25.359998766716672</v>
      </c>
      <c r="AL15" s="23">
        <v>80</v>
      </c>
      <c r="AM15" s="14">
        <v>1.0002082382172879</v>
      </c>
      <c r="AN15" s="31">
        <v>30</v>
      </c>
      <c r="AO15" s="15">
        <v>4.0020745094649493E-2</v>
      </c>
      <c r="AP15" s="25">
        <v>76</v>
      </c>
      <c r="AQ15" s="7">
        <v>36937</v>
      </c>
      <c r="AR15" s="23">
        <v>82</v>
      </c>
      <c r="AS15" s="16">
        <v>36096</v>
      </c>
    </row>
    <row r="16" spans="1:45">
      <c r="A16" s="20" t="s">
        <v>62</v>
      </c>
      <c r="B16" s="20" t="s">
        <v>41</v>
      </c>
      <c r="C16" s="20" t="s">
        <v>31</v>
      </c>
      <c r="D16" s="20" t="s">
        <v>63</v>
      </c>
      <c r="E16" s="61">
        <v>0.29096477794793263</v>
      </c>
      <c r="F16" s="25">
        <f t="shared" si="0"/>
        <v>49</v>
      </c>
      <c r="G16" s="61">
        <v>0.52220520673813176</v>
      </c>
      <c r="H16" s="25">
        <f t="shared" si="1"/>
        <v>13</v>
      </c>
      <c r="I16" s="61">
        <v>0.17457886676875958</v>
      </c>
      <c r="J16" s="25">
        <f t="shared" si="2"/>
        <v>117</v>
      </c>
      <c r="K16" s="62">
        <v>1.2251148545176111E-2</v>
      </c>
      <c r="L16" s="25">
        <f t="shared" si="3"/>
        <v>121</v>
      </c>
      <c r="M16" s="27">
        <v>0.14786192684183411</v>
      </c>
      <c r="N16" s="25">
        <v>96</v>
      </c>
      <c r="O16" s="28">
        <v>1.3540961408259986</v>
      </c>
      <c r="P16" s="18">
        <v>118</v>
      </c>
      <c r="Q16" s="28">
        <v>39.873592410784369</v>
      </c>
      <c r="R16" s="18">
        <f t="shared" si="4"/>
        <v>84</v>
      </c>
      <c r="S16" s="29">
        <v>0</v>
      </c>
      <c r="T16" s="29">
        <v>0</v>
      </c>
      <c r="U16" s="29">
        <v>0.35284651625206614</v>
      </c>
      <c r="V16" s="26">
        <v>79</v>
      </c>
      <c r="W16" s="29">
        <v>0.11209505660800359</v>
      </c>
      <c r="X16" s="26">
        <v>115</v>
      </c>
      <c r="Y16" s="29">
        <v>0</v>
      </c>
      <c r="Z16" s="29">
        <v>0</v>
      </c>
      <c r="AA16" s="30">
        <v>8.3946996145201069</v>
      </c>
      <c r="AB16" s="26">
        <v>91</v>
      </c>
      <c r="AC16" s="19">
        <v>0.70759599975870802</v>
      </c>
      <c r="AD16" s="26">
        <v>52</v>
      </c>
      <c r="AE16" s="19" t="s">
        <v>366</v>
      </c>
      <c r="AF16" s="19" t="s">
        <v>366</v>
      </c>
      <c r="AG16" s="19">
        <v>9.8233065620287649E-2</v>
      </c>
      <c r="AH16" s="26">
        <v>125</v>
      </c>
      <c r="AI16" s="21">
        <v>25.863932938853406</v>
      </c>
      <c r="AJ16" s="31">
        <v>88</v>
      </c>
      <c r="AK16" s="24">
        <v>23.955784607875447</v>
      </c>
      <c r="AL16" s="23">
        <v>90</v>
      </c>
      <c r="AM16" s="14">
        <v>0</v>
      </c>
      <c r="AN16" s="45">
        <v>0</v>
      </c>
      <c r="AO16" s="15">
        <v>-2.0136480590670098E-3</v>
      </c>
      <c r="AP16" s="25">
        <v>122</v>
      </c>
      <c r="AQ16" s="7">
        <v>28033</v>
      </c>
      <c r="AR16" s="23">
        <v>147</v>
      </c>
      <c r="AS16" s="16">
        <v>17842</v>
      </c>
    </row>
    <row r="17" spans="1:45">
      <c r="A17" s="20" t="s">
        <v>64</v>
      </c>
      <c r="B17" s="20" t="s">
        <v>56</v>
      </c>
      <c r="C17" s="20" t="s">
        <v>31</v>
      </c>
      <c r="D17" s="20" t="s">
        <v>65</v>
      </c>
      <c r="E17" s="61">
        <v>0.22696050372066401</v>
      </c>
      <c r="F17" s="25">
        <f t="shared" si="0"/>
        <v>131</v>
      </c>
      <c r="G17" s="61">
        <v>0.50114481969089864</v>
      </c>
      <c r="H17" s="25">
        <f t="shared" si="1"/>
        <v>33</v>
      </c>
      <c r="I17" s="61">
        <v>0.23526044647967945</v>
      </c>
      <c r="J17" s="25">
        <f t="shared" si="2"/>
        <v>46</v>
      </c>
      <c r="K17" s="62">
        <v>3.6634230108757868E-2</v>
      </c>
      <c r="L17" s="25">
        <f t="shared" si="3"/>
        <v>36</v>
      </c>
      <c r="M17" s="27">
        <v>0.17892298784018529</v>
      </c>
      <c r="N17" s="25">
        <v>59</v>
      </c>
      <c r="O17" s="28">
        <v>8.8683930471798504</v>
      </c>
      <c r="P17" s="18">
        <v>22</v>
      </c>
      <c r="Q17" s="28">
        <v>50.053646150461226</v>
      </c>
      <c r="R17" s="18">
        <f t="shared" si="4"/>
        <v>45</v>
      </c>
      <c r="S17" s="29">
        <v>0</v>
      </c>
      <c r="T17" s="29">
        <v>0</v>
      </c>
      <c r="U17" s="29">
        <v>0.25706357485945636</v>
      </c>
      <c r="V17" s="26">
        <v>97</v>
      </c>
      <c r="W17" s="29">
        <v>0</v>
      </c>
      <c r="X17" s="29">
        <v>0</v>
      </c>
      <c r="Y17" s="29">
        <v>0</v>
      </c>
      <c r="Z17" s="29">
        <v>0</v>
      </c>
      <c r="AA17" s="30">
        <v>5.8498206156599188</v>
      </c>
      <c r="AB17" s="26">
        <v>117</v>
      </c>
      <c r="AC17" s="19">
        <v>0.44444676182444559</v>
      </c>
      <c r="AD17" s="26">
        <v>102</v>
      </c>
      <c r="AE17" s="19" t="s">
        <v>366</v>
      </c>
      <c r="AF17" s="19" t="s">
        <v>366</v>
      </c>
      <c r="AG17" s="19">
        <v>0.25390092047380647</v>
      </c>
      <c r="AH17" s="26">
        <v>95</v>
      </c>
      <c r="AI17" s="21">
        <v>21.131779546616343</v>
      </c>
      <c r="AJ17" s="31">
        <v>100</v>
      </c>
      <c r="AK17" s="24">
        <v>25.138253265333784</v>
      </c>
      <c r="AL17" s="23">
        <v>82</v>
      </c>
      <c r="AM17" s="14">
        <v>3.1434303277306688</v>
      </c>
      <c r="AN17" s="18">
        <v>17</v>
      </c>
      <c r="AO17" s="15">
        <v>0.10595009596928982</v>
      </c>
      <c r="AP17" s="25">
        <v>19</v>
      </c>
      <c r="AQ17" s="7">
        <v>44125</v>
      </c>
      <c r="AR17" s="23">
        <v>22</v>
      </c>
      <c r="AS17" s="16">
        <v>17286</v>
      </c>
    </row>
    <row r="18" spans="1:45">
      <c r="A18" s="20" t="s">
        <v>66</v>
      </c>
      <c r="B18" s="20" t="s">
        <v>56</v>
      </c>
      <c r="C18" s="20" t="s">
        <v>31</v>
      </c>
      <c r="D18" s="20" t="s">
        <v>67</v>
      </c>
      <c r="E18" s="61">
        <v>0.37861072902338377</v>
      </c>
      <c r="F18" s="25">
        <f t="shared" si="0"/>
        <v>6</v>
      </c>
      <c r="G18" s="61">
        <v>0.48865199449793673</v>
      </c>
      <c r="H18" s="25">
        <f t="shared" si="1"/>
        <v>51</v>
      </c>
      <c r="I18" s="61">
        <v>0.11416781292984869</v>
      </c>
      <c r="J18" s="25">
        <f t="shared" si="2"/>
        <v>145</v>
      </c>
      <c r="K18" s="62">
        <v>1.8569463548830812E-2</v>
      </c>
      <c r="L18" s="25">
        <f t="shared" si="3"/>
        <v>87</v>
      </c>
      <c r="M18" s="27">
        <v>0.3975356679636835</v>
      </c>
      <c r="N18" s="25">
        <v>1</v>
      </c>
      <c r="O18" s="28">
        <v>14.792899408284024</v>
      </c>
      <c r="P18" s="18">
        <v>6</v>
      </c>
      <c r="Q18" s="28">
        <v>92.638551371962762</v>
      </c>
      <c r="R18" s="18">
        <f t="shared" si="4"/>
        <v>3</v>
      </c>
      <c r="S18" s="29">
        <v>0</v>
      </c>
      <c r="T18" s="29">
        <v>0</v>
      </c>
      <c r="U18" s="29">
        <v>0.57403954740793128</v>
      </c>
      <c r="V18" s="26">
        <v>39</v>
      </c>
      <c r="W18" s="29">
        <v>0.65104166666666663</v>
      </c>
      <c r="X18" s="26">
        <v>51</v>
      </c>
      <c r="Y18" s="29">
        <v>0</v>
      </c>
      <c r="Z18" s="29">
        <v>0</v>
      </c>
      <c r="AA18" s="30">
        <v>15.184156436448312</v>
      </c>
      <c r="AB18" s="26">
        <v>54</v>
      </c>
      <c r="AC18" s="19">
        <v>1.2365735550538814</v>
      </c>
      <c r="AD18" s="26">
        <v>7</v>
      </c>
      <c r="AE18" s="19" t="s">
        <v>366</v>
      </c>
      <c r="AF18" s="19" t="s">
        <v>366</v>
      </c>
      <c r="AG18" s="19">
        <v>0.80842075083211784</v>
      </c>
      <c r="AH18" s="26">
        <v>20</v>
      </c>
      <c r="AI18" s="21">
        <v>61.387617903581983</v>
      </c>
      <c r="AJ18" s="31">
        <v>9</v>
      </c>
      <c r="AK18" s="24">
        <v>54.04419095634173</v>
      </c>
      <c r="AL18" s="23">
        <v>12</v>
      </c>
      <c r="AM18" s="14">
        <v>1.7279344979169093</v>
      </c>
      <c r="AN18" s="31">
        <v>24</v>
      </c>
      <c r="AO18" s="15">
        <v>2.0682780961873908E-2</v>
      </c>
      <c r="AP18" s="25">
        <v>96</v>
      </c>
      <c r="AQ18" s="7">
        <v>60104</v>
      </c>
      <c r="AR18" s="23">
        <v>3</v>
      </c>
      <c r="AS18" s="16">
        <v>12288</v>
      </c>
    </row>
    <row r="19" spans="1:45">
      <c r="A19" s="20" t="s">
        <v>68</v>
      </c>
      <c r="B19" s="20" t="s">
        <v>69</v>
      </c>
      <c r="C19" s="20" t="s">
        <v>31</v>
      </c>
      <c r="D19" s="20" t="s">
        <v>70</v>
      </c>
      <c r="E19" s="61">
        <v>0.28672985781990523</v>
      </c>
      <c r="F19" s="25">
        <f t="shared" si="0"/>
        <v>53</v>
      </c>
      <c r="G19" s="61">
        <v>0.51575509158447552</v>
      </c>
      <c r="H19" s="25">
        <f t="shared" si="1"/>
        <v>15</v>
      </c>
      <c r="I19" s="61">
        <v>0.17228128602536186</v>
      </c>
      <c r="J19" s="25">
        <f t="shared" si="2"/>
        <v>122</v>
      </c>
      <c r="K19" s="62">
        <v>2.5233764570257462E-2</v>
      </c>
      <c r="L19" s="25">
        <f t="shared" si="3"/>
        <v>62</v>
      </c>
      <c r="M19" s="27">
        <v>0.17162023665331222</v>
      </c>
      <c r="N19" s="25">
        <v>64</v>
      </c>
      <c r="O19" s="28">
        <v>3.237198351971748</v>
      </c>
      <c r="P19" s="18">
        <v>65</v>
      </c>
      <c r="Q19" s="28">
        <v>44.871061051837678</v>
      </c>
      <c r="R19" s="18">
        <f t="shared" si="4"/>
        <v>58</v>
      </c>
      <c r="S19" s="29">
        <v>0</v>
      </c>
      <c r="T19" s="29">
        <v>0</v>
      </c>
      <c r="U19" s="29">
        <v>0.35785282924100725</v>
      </c>
      <c r="V19" s="26">
        <v>77</v>
      </c>
      <c r="W19" s="29">
        <v>0.11808815280606973</v>
      </c>
      <c r="X19" s="26">
        <v>114</v>
      </c>
      <c r="Y19" s="29">
        <v>1.1971000000000001</v>
      </c>
      <c r="Z19" s="26">
        <v>29</v>
      </c>
      <c r="AA19" s="30">
        <v>8.6519434093781538</v>
      </c>
      <c r="AB19" s="26">
        <v>89</v>
      </c>
      <c r="AC19" s="19">
        <v>0.35683508713008005</v>
      </c>
      <c r="AD19" s="26">
        <v>115</v>
      </c>
      <c r="AE19" s="19" t="s">
        <v>366</v>
      </c>
      <c r="AF19" s="19" t="s">
        <v>366</v>
      </c>
      <c r="AG19" s="19">
        <v>8.6810558842583818E-2</v>
      </c>
      <c r="AH19" s="26">
        <v>127</v>
      </c>
      <c r="AI19" s="21">
        <v>13.990580004964739</v>
      </c>
      <c r="AJ19" s="31">
        <v>130</v>
      </c>
      <c r="AK19" s="24">
        <v>21.426423580971491</v>
      </c>
      <c r="AL19" s="23">
        <v>112</v>
      </c>
      <c r="AM19" s="14">
        <v>1.0721551289685269</v>
      </c>
      <c r="AN19" s="31">
        <v>28</v>
      </c>
      <c r="AO19" s="15">
        <v>-4.0678574125821314E-2</v>
      </c>
      <c r="AP19" s="25">
        <v>145</v>
      </c>
      <c r="AQ19" s="7">
        <v>31157</v>
      </c>
      <c r="AR19" s="23">
        <v>138</v>
      </c>
      <c r="AS19" s="16">
        <v>101619</v>
      </c>
    </row>
    <row r="20" spans="1:45">
      <c r="A20" s="20" t="s">
        <v>71</v>
      </c>
      <c r="B20" s="20" t="s">
        <v>38</v>
      </c>
      <c r="C20" s="20" t="s">
        <v>31</v>
      </c>
      <c r="D20" s="20" t="s">
        <v>72</v>
      </c>
      <c r="E20" s="61">
        <v>0.32528612303290416</v>
      </c>
      <c r="F20" s="25">
        <f t="shared" si="0"/>
        <v>25</v>
      </c>
      <c r="G20" s="61">
        <v>0.39645922746781115</v>
      </c>
      <c r="H20" s="25">
        <f t="shared" si="1"/>
        <v>145</v>
      </c>
      <c r="I20" s="61">
        <v>0.23605150214592274</v>
      </c>
      <c r="J20" s="25">
        <f t="shared" si="2"/>
        <v>45</v>
      </c>
      <c r="K20" s="62">
        <v>4.2203147353361947E-2</v>
      </c>
      <c r="L20" s="25">
        <f t="shared" si="3"/>
        <v>29</v>
      </c>
      <c r="M20" s="27">
        <v>0.23747276688453159</v>
      </c>
      <c r="N20" s="25">
        <v>24</v>
      </c>
      <c r="O20" s="28">
        <v>7.2565543071161054</v>
      </c>
      <c r="P20" s="18">
        <v>30</v>
      </c>
      <c r="Q20" s="28">
        <v>60.854581841978494</v>
      </c>
      <c r="R20" s="18">
        <f t="shared" si="4"/>
        <v>26</v>
      </c>
      <c r="S20" s="29">
        <v>0.96115777225736465</v>
      </c>
      <c r="T20" s="26">
        <v>23</v>
      </c>
      <c r="U20" s="29">
        <v>0.74931530770103238</v>
      </c>
      <c r="V20" s="26">
        <v>23</v>
      </c>
      <c r="W20" s="29">
        <v>3.8212265387929412</v>
      </c>
      <c r="X20" s="26">
        <v>4</v>
      </c>
      <c r="Y20" s="29">
        <v>0</v>
      </c>
      <c r="Z20" s="29">
        <v>0</v>
      </c>
      <c r="AA20" s="30">
        <v>33.390978946067015</v>
      </c>
      <c r="AB20" s="26">
        <v>12</v>
      </c>
      <c r="AC20" s="19">
        <v>0.92421570004924136</v>
      </c>
      <c r="AD20" s="26">
        <v>20</v>
      </c>
      <c r="AE20" s="19" t="s">
        <v>366</v>
      </c>
      <c r="AF20" s="19" t="s">
        <v>366</v>
      </c>
      <c r="AG20" s="19">
        <v>0.54756086307601126</v>
      </c>
      <c r="AH20" s="26">
        <v>43</v>
      </c>
      <c r="AI20" s="21">
        <v>44.440802073158338</v>
      </c>
      <c r="AJ20" s="31">
        <v>35</v>
      </c>
      <c r="AK20" s="24">
        <v>44.980190251032262</v>
      </c>
      <c r="AL20" s="23">
        <v>22</v>
      </c>
      <c r="AM20" s="14">
        <v>0</v>
      </c>
      <c r="AN20" s="45">
        <v>0</v>
      </c>
      <c r="AO20" s="15">
        <v>2.47226381051096E-2</v>
      </c>
      <c r="AP20" s="25">
        <v>92</v>
      </c>
      <c r="AQ20" s="7">
        <v>44256</v>
      </c>
      <c r="AR20" s="23">
        <v>21</v>
      </c>
      <c r="AS20" s="16">
        <v>26693</v>
      </c>
    </row>
    <row r="21" spans="1:45">
      <c r="A21" s="20" t="s">
        <v>73</v>
      </c>
      <c r="B21" s="20" t="s">
        <v>74</v>
      </c>
      <c r="C21" s="20" t="s">
        <v>31</v>
      </c>
      <c r="D21" s="20" t="s">
        <v>75</v>
      </c>
      <c r="E21" s="61">
        <v>0.34654731457800514</v>
      </c>
      <c r="F21" s="25">
        <f t="shared" si="0"/>
        <v>16</v>
      </c>
      <c r="G21" s="61">
        <v>0.50090266285542351</v>
      </c>
      <c r="H21" s="25">
        <f t="shared" si="1"/>
        <v>35</v>
      </c>
      <c r="I21" s="61">
        <v>0.13269143974725439</v>
      </c>
      <c r="J21" s="25">
        <f t="shared" si="2"/>
        <v>141</v>
      </c>
      <c r="K21" s="62">
        <v>1.9858582819316985E-2</v>
      </c>
      <c r="L21" s="25">
        <f t="shared" si="3"/>
        <v>81</v>
      </c>
      <c r="M21" s="27">
        <v>0.29112476775761043</v>
      </c>
      <c r="N21" s="25">
        <v>13</v>
      </c>
      <c r="O21" s="28">
        <v>10.570421864584326</v>
      </c>
      <c r="P21" s="18">
        <v>11</v>
      </c>
      <c r="Q21" s="28">
        <v>73.106478303779383</v>
      </c>
      <c r="R21" s="18">
        <f t="shared" si="4"/>
        <v>13</v>
      </c>
      <c r="S21" s="29">
        <v>0</v>
      </c>
      <c r="T21" s="29">
        <v>0</v>
      </c>
      <c r="U21" s="29">
        <v>1.2809951752564885</v>
      </c>
      <c r="V21" s="26">
        <v>8</v>
      </c>
      <c r="W21" s="29">
        <v>0.34115403104501685</v>
      </c>
      <c r="X21" s="26">
        <v>82</v>
      </c>
      <c r="Y21" s="29">
        <v>0</v>
      </c>
      <c r="Z21" s="29">
        <v>0</v>
      </c>
      <c r="AA21" s="30">
        <v>30.262232977418069</v>
      </c>
      <c r="AB21" s="26">
        <v>15</v>
      </c>
      <c r="AC21" s="19">
        <v>0.99942032778135037</v>
      </c>
      <c r="AD21" s="26">
        <v>16</v>
      </c>
      <c r="AE21" s="19" t="s">
        <v>366</v>
      </c>
      <c r="AF21" s="19" t="s">
        <v>366</v>
      </c>
      <c r="AG21" s="19">
        <v>0.38432555341287877</v>
      </c>
      <c r="AH21" s="26">
        <v>72</v>
      </c>
      <c r="AI21" s="21">
        <v>42.774189563964796</v>
      </c>
      <c r="AJ21" s="31">
        <v>40</v>
      </c>
      <c r="AK21" s="24">
        <v>47.092927001926533</v>
      </c>
      <c r="AL21" s="23">
        <v>16</v>
      </c>
      <c r="AM21" s="14">
        <v>0</v>
      </c>
      <c r="AN21" s="45">
        <v>0</v>
      </c>
      <c r="AO21" s="15">
        <v>8.7012220817530558E-2</v>
      </c>
      <c r="AP21" s="25">
        <v>33</v>
      </c>
      <c r="AQ21" s="7">
        <v>36955</v>
      </c>
      <c r="AR21" s="23">
        <v>81</v>
      </c>
      <c r="AS21" s="16">
        <v>64487</v>
      </c>
    </row>
    <row r="22" spans="1:45">
      <c r="A22" s="20" t="s">
        <v>76</v>
      </c>
      <c r="B22" s="20" t="s">
        <v>38</v>
      </c>
      <c r="C22" s="20" t="s">
        <v>31</v>
      </c>
      <c r="D22" s="20" t="s">
        <v>77</v>
      </c>
      <c r="E22" s="61">
        <v>0.24471811713191025</v>
      </c>
      <c r="F22" s="25">
        <f t="shared" si="0"/>
        <v>117</v>
      </c>
      <c r="G22" s="61">
        <v>0.48390804597701148</v>
      </c>
      <c r="H22" s="25">
        <f t="shared" si="1"/>
        <v>64</v>
      </c>
      <c r="I22" s="61">
        <v>0.2413793103448276</v>
      </c>
      <c r="J22" s="25">
        <f t="shared" si="2"/>
        <v>40</v>
      </c>
      <c r="K22" s="62">
        <v>2.9994526546250684E-2</v>
      </c>
      <c r="L22" s="25">
        <f t="shared" si="3"/>
        <v>54</v>
      </c>
      <c r="M22" s="27">
        <v>0.11979022909191278</v>
      </c>
      <c r="N22" s="25">
        <v>131</v>
      </c>
      <c r="O22" s="28">
        <v>1.7769353787833915</v>
      </c>
      <c r="P22" s="18">
        <v>107</v>
      </c>
      <c r="Q22" s="28">
        <v>34.182764111082228</v>
      </c>
      <c r="R22" s="18">
        <f t="shared" si="4"/>
        <v>122</v>
      </c>
      <c r="S22" s="29">
        <v>8.758594119753664E-2</v>
      </c>
      <c r="T22" s="26">
        <v>71</v>
      </c>
      <c r="U22" s="29">
        <v>0.23391095814499122</v>
      </c>
      <c r="V22" s="26">
        <v>101</v>
      </c>
      <c r="W22" s="29">
        <v>1.0569300984866683</v>
      </c>
      <c r="X22" s="26">
        <v>31</v>
      </c>
      <c r="Y22" s="29">
        <v>0</v>
      </c>
      <c r="Z22" s="29">
        <v>0</v>
      </c>
      <c r="AA22" s="30">
        <v>9.1209261853730919</v>
      </c>
      <c r="AB22" s="26">
        <v>84</v>
      </c>
      <c r="AC22" s="19">
        <v>0.41167799240745973</v>
      </c>
      <c r="AD22" s="26">
        <v>108</v>
      </c>
      <c r="AE22" s="19" t="s">
        <v>366</v>
      </c>
      <c r="AF22" s="19" t="s">
        <v>366</v>
      </c>
      <c r="AG22" s="19">
        <v>0.41300747024090489</v>
      </c>
      <c r="AH22" s="26">
        <v>66</v>
      </c>
      <c r="AI22" s="21">
        <v>24.094755557193587</v>
      </c>
      <c r="AJ22" s="31">
        <v>94</v>
      </c>
      <c r="AK22" s="24">
        <v>22.312871210949851</v>
      </c>
      <c r="AL22" s="23">
        <v>105</v>
      </c>
      <c r="AM22" s="14">
        <v>0.22459461557205918</v>
      </c>
      <c r="AN22" s="31">
        <v>58</v>
      </c>
      <c r="AO22" s="15">
        <v>-4.1569588079823923E-2</v>
      </c>
      <c r="AP22" s="25">
        <v>146</v>
      </c>
      <c r="AQ22" s="7">
        <v>33931</v>
      </c>
      <c r="AR22" s="23">
        <v>114</v>
      </c>
      <c r="AS22" s="16">
        <v>104075</v>
      </c>
    </row>
    <row r="23" spans="1:45">
      <c r="A23" s="20" t="s">
        <v>78</v>
      </c>
      <c r="B23" s="20" t="s">
        <v>26</v>
      </c>
      <c r="C23" s="20" t="s">
        <v>31</v>
      </c>
      <c r="D23" s="20" t="s">
        <v>79</v>
      </c>
      <c r="E23" s="61">
        <v>0.2425350761482192</v>
      </c>
      <c r="F23" s="25">
        <f t="shared" si="0"/>
        <v>118</v>
      </c>
      <c r="G23" s="61">
        <v>0.50143902146540353</v>
      </c>
      <c r="H23" s="25">
        <f t="shared" si="1"/>
        <v>32</v>
      </c>
      <c r="I23" s="61">
        <v>0.22053003957309031</v>
      </c>
      <c r="J23" s="25">
        <f t="shared" si="2"/>
        <v>61</v>
      </c>
      <c r="K23" s="62">
        <v>3.5495862813286962E-2</v>
      </c>
      <c r="L23" s="25">
        <f t="shared" si="3"/>
        <v>39</v>
      </c>
      <c r="M23" s="27">
        <v>0.13066465256797583</v>
      </c>
      <c r="N23" s="25">
        <v>117</v>
      </c>
      <c r="O23" s="28">
        <v>3.0114297447128875</v>
      </c>
      <c r="P23" s="18">
        <v>72</v>
      </c>
      <c r="Q23" s="28">
        <v>37.07395925689935</v>
      </c>
      <c r="R23" s="18">
        <f t="shared" si="4"/>
        <v>104</v>
      </c>
      <c r="S23" s="29">
        <v>0.12342199909432881</v>
      </c>
      <c r="T23" s="26">
        <v>67</v>
      </c>
      <c r="U23" s="29">
        <v>0.34482941010370427</v>
      </c>
      <c r="V23" s="26">
        <v>81</v>
      </c>
      <c r="W23" s="29">
        <v>0.58499805000649996</v>
      </c>
      <c r="X23" s="26">
        <v>55</v>
      </c>
      <c r="Y23" s="29">
        <v>0</v>
      </c>
      <c r="Z23" s="29">
        <v>0</v>
      </c>
      <c r="AA23" s="30">
        <v>10.252460394371134</v>
      </c>
      <c r="AB23" s="26">
        <v>79</v>
      </c>
      <c r="AC23" s="19">
        <v>0.48018120829364203</v>
      </c>
      <c r="AD23" s="26">
        <v>93</v>
      </c>
      <c r="AE23" s="19" t="s">
        <v>366</v>
      </c>
      <c r="AF23" s="19" t="s">
        <v>366</v>
      </c>
      <c r="AG23" s="19">
        <v>0.61465956896767249</v>
      </c>
      <c r="AH23" s="26">
        <v>28</v>
      </c>
      <c r="AI23" s="21">
        <v>31.483636218584827</v>
      </c>
      <c r="AJ23" s="31">
        <v>69</v>
      </c>
      <c r="AK23" s="24">
        <v>25.816036950141058</v>
      </c>
      <c r="AL23" s="23">
        <v>77</v>
      </c>
      <c r="AM23" s="14">
        <v>0.22707097039380289</v>
      </c>
      <c r="AN23" s="18">
        <v>57</v>
      </c>
      <c r="AO23" s="15">
        <v>0.11935972836961135</v>
      </c>
      <c r="AP23" s="25">
        <v>14</v>
      </c>
      <c r="AQ23" s="7">
        <v>34787</v>
      </c>
      <c r="AR23" s="23">
        <v>107</v>
      </c>
      <c r="AS23" s="16">
        <v>92308</v>
      </c>
    </row>
    <row r="24" spans="1:45">
      <c r="A24" s="20" t="s">
        <v>80</v>
      </c>
      <c r="B24" s="20" t="s">
        <v>38</v>
      </c>
      <c r="C24" s="20" t="s">
        <v>31</v>
      </c>
      <c r="D24" s="20" t="s">
        <v>81</v>
      </c>
      <c r="E24" s="61">
        <v>0.29365577889447236</v>
      </c>
      <c r="F24" s="25">
        <f t="shared" si="0"/>
        <v>45</v>
      </c>
      <c r="G24" s="61">
        <v>0.4645100502512563</v>
      </c>
      <c r="H24" s="25">
        <f t="shared" si="1"/>
        <v>99</v>
      </c>
      <c r="I24" s="61">
        <v>0.21670854271356785</v>
      </c>
      <c r="J24" s="25">
        <f t="shared" si="2"/>
        <v>67</v>
      </c>
      <c r="K24" s="62">
        <v>2.5125628140703519E-2</v>
      </c>
      <c r="L24" s="25">
        <f t="shared" si="3"/>
        <v>64</v>
      </c>
      <c r="M24" s="27">
        <v>0.19585898153329603</v>
      </c>
      <c r="N24" s="25">
        <v>45</v>
      </c>
      <c r="O24" s="28">
        <v>7.1498212544686384</v>
      </c>
      <c r="P24" s="18">
        <v>31</v>
      </c>
      <c r="Q24" s="28">
        <v>54.23072362854893</v>
      </c>
      <c r="R24" s="18">
        <f t="shared" si="4"/>
        <v>38</v>
      </c>
      <c r="S24" s="29">
        <v>0</v>
      </c>
      <c r="T24" s="29">
        <v>0</v>
      </c>
      <c r="U24" s="29">
        <v>0.56092122835763181</v>
      </c>
      <c r="V24" s="26">
        <v>43</v>
      </c>
      <c r="W24" s="29">
        <v>0.75598034451104268</v>
      </c>
      <c r="X24" s="26">
        <v>44</v>
      </c>
      <c r="Y24" s="29">
        <v>5.4869999999999992</v>
      </c>
      <c r="Z24" s="26">
        <v>13</v>
      </c>
      <c r="AA24" s="30">
        <v>15.794941166306476</v>
      </c>
      <c r="AB24" s="26">
        <v>50</v>
      </c>
      <c r="AC24" s="19">
        <v>1.2222980832539085</v>
      </c>
      <c r="AD24" s="26">
        <v>8</v>
      </c>
      <c r="AE24" s="19" t="s">
        <v>366</v>
      </c>
      <c r="AF24" s="19" t="s">
        <v>366</v>
      </c>
      <c r="AG24" s="19">
        <v>0.60317610904548558</v>
      </c>
      <c r="AH24" s="26">
        <v>31</v>
      </c>
      <c r="AI24" s="21">
        <v>55.698129170394431</v>
      </c>
      <c r="AJ24" s="31">
        <v>16</v>
      </c>
      <c r="AK24" s="24">
        <v>40.58904818051996</v>
      </c>
      <c r="AL24" s="23">
        <v>29</v>
      </c>
      <c r="AM24" s="14">
        <v>0</v>
      </c>
      <c r="AN24" s="45">
        <v>0</v>
      </c>
      <c r="AO24" s="15">
        <v>1.6968698517298188E-2</v>
      </c>
      <c r="AP24" s="25">
        <v>99</v>
      </c>
      <c r="AQ24" s="7">
        <v>39003</v>
      </c>
      <c r="AR24" s="23">
        <v>59</v>
      </c>
      <c r="AS24" s="16">
        <v>18519</v>
      </c>
    </row>
    <row r="25" spans="1:45">
      <c r="A25" s="20" t="s">
        <v>82</v>
      </c>
      <c r="B25" s="20" t="s">
        <v>56</v>
      </c>
      <c r="C25" s="20" t="s">
        <v>31</v>
      </c>
      <c r="D25" s="20" t="s">
        <v>83</v>
      </c>
      <c r="E25" s="61">
        <v>0.27224642190416926</v>
      </c>
      <c r="F25" s="25">
        <f t="shared" si="0"/>
        <v>77</v>
      </c>
      <c r="G25" s="61">
        <v>0.43839452395768513</v>
      </c>
      <c r="H25" s="25">
        <f t="shared" si="1"/>
        <v>131</v>
      </c>
      <c r="I25" s="61">
        <v>0.20784069695084006</v>
      </c>
      <c r="J25" s="25">
        <f t="shared" si="2"/>
        <v>78</v>
      </c>
      <c r="K25" s="62">
        <v>8.1518357187305532E-2</v>
      </c>
      <c r="L25" s="25">
        <f t="shared" si="3"/>
        <v>4</v>
      </c>
      <c r="M25" s="27">
        <v>0.17703656189865299</v>
      </c>
      <c r="N25" s="25">
        <v>60</v>
      </c>
      <c r="O25" s="28">
        <v>1.8832391713747645</v>
      </c>
      <c r="P25" s="18">
        <v>102</v>
      </c>
      <c r="Q25" s="28">
        <v>41.910811484288487</v>
      </c>
      <c r="R25" s="18">
        <f t="shared" si="4"/>
        <v>76</v>
      </c>
      <c r="S25" s="29">
        <v>0</v>
      </c>
      <c r="T25" s="29">
        <v>0</v>
      </c>
      <c r="U25" s="29">
        <v>0.10726477377725056</v>
      </c>
      <c r="V25" s="26">
        <v>133</v>
      </c>
      <c r="W25" s="29">
        <v>0</v>
      </c>
      <c r="X25" s="29">
        <v>0</v>
      </c>
      <c r="Y25" s="29">
        <v>0</v>
      </c>
      <c r="Z25" s="29">
        <v>0</v>
      </c>
      <c r="AA25" s="30">
        <v>2.4409513690118017</v>
      </c>
      <c r="AB25" s="26">
        <v>136</v>
      </c>
      <c r="AC25" s="19">
        <v>0.15174337229215834</v>
      </c>
      <c r="AD25" s="26">
        <v>142</v>
      </c>
      <c r="AE25" s="19" t="s">
        <v>366</v>
      </c>
      <c r="AF25" s="19" t="s">
        <v>366</v>
      </c>
      <c r="AG25" s="19">
        <v>0.23205310217957312</v>
      </c>
      <c r="AH25" s="26">
        <v>98</v>
      </c>
      <c r="AI25" s="21">
        <v>10.910572568959543</v>
      </c>
      <c r="AJ25" s="31">
        <v>138</v>
      </c>
      <c r="AK25" s="24">
        <v>17.442135426767724</v>
      </c>
      <c r="AL25" s="23">
        <v>130</v>
      </c>
      <c r="AM25" s="14">
        <v>13.729566499752835</v>
      </c>
      <c r="AN25" s="31">
        <v>2</v>
      </c>
      <c r="AO25" s="15">
        <v>0.15411558669001751</v>
      </c>
      <c r="AP25" s="25">
        <v>8</v>
      </c>
      <c r="AQ25" s="7">
        <v>55442</v>
      </c>
      <c r="AR25" s="23">
        <v>7</v>
      </c>
      <c r="AS25" s="16">
        <v>13839</v>
      </c>
    </row>
    <row r="26" spans="1:45">
      <c r="A26" s="20" t="s">
        <v>84</v>
      </c>
      <c r="B26" s="20" t="s">
        <v>38</v>
      </c>
      <c r="C26" s="20" t="s">
        <v>31</v>
      </c>
      <c r="D26" s="20" t="s">
        <v>85</v>
      </c>
      <c r="E26" s="61">
        <v>0.29118663594470046</v>
      </c>
      <c r="F26" s="25">
        <f t="shared" si="0"/>
        <v>48</v>
      </c>
      <c r="G26" s="61">
        <v>0.50374423963133641</v>
      </c>
      <c r="H26" s="25">
        <f t="shared" si="1"/>
        <v>30</v>
      </c>
      <c r="I26" s="61">
        <v>0.17396313364055299</v>
      </c>
      <c r="J26" s="25">
        <f t="shared" si="2"/>
        <v>119</v>
      </c>
      <c r="K26" s="62">
        <v>3.1105990783410139E-2</v>
      </c>
      <c r="L26" s="25">
        <f t="shared" si="3"/>
        <v>52</v>
      </c>
      <c r="M26" s="27">
        <v>0.23402061855670103</v>
      </c>
      <c r="N26" s="25">
        <v>28</v>
      </c>
      <c r="O26" s="28">
        <v>2.8284098051539912</v>
      </c>
      <c r="P26" s="18">
        <v>75</v>
      </c>
      <c r="Q26" s="28">
        <v>50.312284747003801</v>
      </c>
      <c r="R26" s="18">
        <f t="shared" si="4"/>
        <v>44</v>
      </c>
      <c r="S26" s="29">
        <v>1.2704632723840015</v>
      </c>
      <c r="T26" s="26">
        <v>15</v>
      </c>
      <c r="U26" s="29">
        <v>0.41126744463181558</v>
      </c>
      <c r="V26" s="26">
        <v>66</v>
      </c>
      <c r="W26" s="29">
        <v>0.62366820851307103</v>
      </c>
      <c r="X26" s="26">
        <v>54</v>
      </c>
      <c r="Y26" s="29">
        <v>0</v>
      </c>
      <c r="Z26" s="29">
        <v>0</v>
      </c>
      <c r="AA26" s="30">
        <v>16.532111598843656</v>
      </c>
      <c r="AB26" s="26">
        <v>44</v>
      </c>
      <c r="AC26" s="19">
        <v>0.98115192526255002</v>
      </c>
      <c r="AD26" s="26">
        <v>18</v>
      </c>
      <c r="AE26" s="19" t="s">
        <v>366</v>
      </c>
      <c r="AF26" s="19" t="s">
        <v>366</v>
      </c>
      <c r="AG26" s="19">
        <v>0.51269735923981663</v>
      </c>
      <c r="AH26" s="26">
        <v>50</v>
      </c>
      <c r="AI26" s="21">
        <v>45.43461076154373</v>
      </c>
      <c r="AJ26" s="31">
        <v>31</v>
      </c>
      <c r="AK26" s="24">
        <v>36.258278647837336</v>
      </c>
      <c r="AL26" s="23">
        <v>39</v>
      </c>
      <c r="AM26" s="14">
        <v>0</v>
      </c>
      <c r="AN26" s="45">
        <v>0</v>
      </c>
      <c r="AO26" s="15">
        <v>0.11283979178716021</v>
      </c>
      <c r="AP26" s="25">
        <v>17</v>
      </c>
      <c r="AQ26" s="7">
        <v>39701</v>
      </c>
      <c r="AR26" s="23">
        <v>49</v>
      </c>
      <c r="AS26" s="16">
        <v>19241</v>
      </c>
    </row>
    <row r="27" spans="1:45">
      <c r="A27" s="20" t="s">
        <v>86</v>
      </c>
      <c r="B27" s="20" t="s">
        <v>44</v>
      </c>
      <c r="C27" s="20" t="s">
        <v>31</v>
      </c>
      <c r="D27" s="32" t="s">
        <v>87</v>
      </c>
      <c r="E27" s="61">
        <v>0.31236154186973858</v>
      </c>
      <c r="F27" s="25">
        <f t="shared" si="0"/>
        <v>32</v>
      </c>
      <c r="G27" s="61">
        <v>0.47363757199822776</v>
      </c>
      <c r="H27" s="25">
        <f t="shared" si="1"/>
        <v>79</v>
      </c>
      <c r="I27" s="61">
        <v>0.20469649977846699</v>
      </c>
      <c r="J27" s="25">
        <f t="shared" si="2"/>
        <v>80</v>
      </c>
      <c r="K27" s="62">
        <v>9.3043863535666807E-3</v>
      </c>
      <c r="L27" s="25">
        <f t="shared" si="3"/>
        <v>134</v>
      </c>
      <c r="M27" s="27">
        <v>0.16247518199867636</v>
      </c>
      <c r="N27" s="25">
        <v>79</v>
      </c>
      <c r="O27" s="28">
        <v>3.9621395553598941</v>
      </c>
      <c r="P27" s="18">
        <v>55</v>
      </c>
      <c r="Q27" s="28">
        <v>47.351812761321632</v>
      </c>
      <c r="R27" s="18">
        <f t="shared" si="4"/>
        <v>52</v>
      </c>
      <c r="S27" s="29">
        <v>0</v>
      </c>
      <c r="T27" s="29">
        <v>0</v>
      </c>
      <c r="U27" s="29">
        <v>0.34567261013298117</v>
      </c>
      <c r="V27" s="26">
        <v>80</v>
      </c>
      <c r="W27" s="29">
        <v>0</v>
      </c>
      <c r="X27" s="29">
        <v>0</v>
      </c>
      <c r="Y27" s="29">
        <v>0</v>
      </c>
      <c r="Z27" s="29">
        <v>0</v>
      </c>
      <c r="AA27" s="30">
        <v>7.8662360551487547</v>
      </c>
      <c r="AB27" s="26">
        <v>98</v>
      </c>
      <c r="AC27" s="19">
        <v>0.60375915471584285</v>
      </c>
      <c r="AD27" s="26">
        <v>69</v>
      </c>
      <c r="AE27" s="19" t="s">
        <v>366</v>
      </c>
      <c r="AF27" s="19" t="s">
        <v>366</v>
      </c>
      <c r="AG27" s="19">
        <v>7.3599846271058048E-2</v>
      </c>
      <c r="AH27" s="26">
        <v>133</v>
      </c>
      <c r="AI27" s="21">
        <v>21.808728356016303</v>
      </c>
      <c r="AJ27" s="31">
        <v>99</v>
      </c>
      <c r="AK27" s="24">
        <v>24.337767594981102</v>
      </c>
      <c r="AL27" s="23">
        <v>89</v>
      </c>
      <c r="AM27" s="14">
        <v>0.55742282346745842</v>
      </c>
      <c r="AN27" s="18">
        <v>35</v>
      </c>
      <c r="AO27" s="15">
        <v>2.9418254026623522E-4</v>
      </c>
      <c r="AP27" s="25">
        <v>120</v>
      </c>
      <c r="AQ27" s="7">
        <v>33777</v>
      </c>
      <c r="AR27" s="23">
        <v>117</v>
      </c>
      <c r="AS27" s="16">
        <v>27202</v>
      </c>
    </row>
    <row r="28" spans="1:45">
      <c r="A28" s="20" t="s">
        <v>88</v>
      </c>
      <c r="B28" s="20" t="s">
        <v>38</v>
      </c>
      <c r="C28" s="20" t="s">
        <v>31</v>
      </c>
      <c r="D28" s="20" t="s">
        <v>89</v>
      </c>
      <c r="E28" s="61">
        <v>0.22196543408360128</v>
      </c>
      <c r="F28" s="25">
        <f t="shared" si="0"/>
        <v>137</v>
      </c>
      <c r="G28" s="61">
        <v>0.521201768488746</v>
      </c>
      <c r="H28" s="25">
        <f t="shared" si="1"/>
        <v>14</v>
      </c>
      <c r="I28" s="61">
        <v>0.24015273311897106</v>
      </c>
      <c r="J28" s="25">
        <f t="shared" si="2"/>
        <v>41</v>
      </c>
      <c r="K28" s="62">
        <v>1.6680064308681672E-2</v>
      </c>
      <c r="L28" s="25">
        <f t="shared" si="3"/>
        <v>94</v>
      </c>
      <c r="M28" s="27">
        <v>0.10908795317834498</v>
      </c>
      <c r="N28" s="25">
        <v>138</v>
      </c>
      <c r="O28" s="28">
        <v>2.0746887966804981</v>
      </c>
      <c r="P28" s="18">
        <v>94</v>
      </c>
      <c r="Q28" s="28">
        <v>31.820102065505974</v>
      </c>
      <c r="R28" s="18">
        <f t="shared" si="4"/>
        <v>132</v>
      </c>
      <c r="S28" s="29">
        <v>3.5560643936853928</v>
      </c>
      <c r="T28" s="26">
        <v>4</v>
      </c>
      <c r="U28" s="29">
        <v>0.40954367162834926</v>
      </c>
      <c r="V28" s="26">
        <v>67</v>
      </c>
      <c r="W28" s="29">
        <v>0.50884542971996538</v>
      </c>
      <c r="X28" s="26">
        <v>61</v>
      </c>
      <c r="Y28" s="29">
        <v>0</v>
      </c>
      <c r="Z28" s="29">
        <v>0</v>
      </c>
      <c r="AA28" s="30">
        <v>25.368017055307902</v>
      </c>
      <c r="AB28" s="26">
        <v>23</v>
      </c>
      <c r="AC28" s="19">
        <v>0.15707893390580668</v>
      </c>
      <c r="AD28" s="26">
        <v>141</v>
      </c>
      <c r="AE28" s="19" t="s">
        <v>366</v>
      </c>
      <c r="AF28" s="19" t="s">
        <v>366</v>
      </c>
      <c r="AG28" s="19">
        <v>0.4006643832294261</v>
      </c>
      <c r="AH28" s="26">
        <v>67</v>
      </c>
      <c r="AI28" s="21">
        <v>15.373488707671989</v>
      </c>
      <c r="AJ28" s="31">
        <v>122</v>
      </c>
      <c r="AK28" s="24">
        <v>23.736668207212961</v>
      </c>
      <c r="AL28" s="23">
        <v>95</v>
      </c>
      <c r="AM28" s="14">
        <v>0</v>
      </c>
      <c r="AN28" s="45">
        <v>0</v>
      </c>
      <c r="AO28" s="15">
        <v>8.0704454133538519E-3</v>
      </c>
      <c r="AP28" s="25">
        <v>114</v>
      </c>
      <c r="AQ28" s="7">
        <v>32070</v>
      </c>
      <c r="AR28" s="23">
        <v>131</v>
      </c>
      <c r="AS28" s="16">
        <v>58957</v>
      </c>
    </row>
    <row r="29" spans="1:45">
      <c r="A29" s="20" t="s">
        <v>90</v>
      </c>
      <c r="B29" s="20" t="s">
        <v>26</v>
      </c>
      <c r="C29" s="20" t="s">
        <v>31</v>
      </c>
      <c r="D29" s="20" t="s">
        <v>91</v>
      </c>
      <c r="E29" s="61">
        <v>0.30514926868363051</v>
      </c>
      <c r="F29" s="25">
        <f t="shared" si="0"/>
        <v>37</v>
      </c>
      <c r="G29" s="61">
        <v>0.50751352434381891</v>
      </c>
      <c r="H29" s="25">
        <f t="shared" si="1"/>
        <v>27</v>
      </c>
      <c r="I29" s="61">
        <v>0.14946904427970348</v>
      </c>
      <c r="J29" s="25">
        <f t="shared" si="2"/>
        <v>132</v>
      </c>
      <c r="K29" s="62">
        <v>3.7868162692847124E-2</v>
      </c>
      <c r="L29" s="25">
        <f t="shared" si="3"/>
        <v>34</v>
      </c>
      <c r="M29" s="27">
        <v>0.18517247297065384</v>
      </c>
      <c r="N29" s="25">
        <v>55</v>
      </c>
      <c r="O29" s="28">
        <v>4.5331894225580136</v>
      </c>
      <c r="P29" s="18">
        <v>44</v>
      </c>
      <c r="Q29" s="28">
        <v>49.808919877614947</v>
      </c>
      <c r="R29" s="18">
        <f t="shared" si="4"/>
        <v>47</v>
      </c>
      <c r="S29" s="29">
        <v>0.16124813076017075</v>
      </c>
      <c r="T29" s="26">
        <v>64</v>
      </c>
      <c r="U29" s="29">
        <v>0.64043379637593723</v>
      </c>
      <c r="V29" s="26">
        <v>30</v>
      </c>
      <c r="W29" s="29">
        <v>0.39845688515385874</v>
      </c>
      <c r="X29" s="26">
        <v>77</v>
      </c>
      <c r="Y29" s="29">
        <v>0</v>
      </c>
      <c r="Z29" s="29">
        <v>0</v>
      </c>
      <c r="AA29" s="30">
        <v>16.524639090114793</v>
      </c>
      <c r="AB29" s="26">
        <v>45</v>
      </c>
      <c r="AC29" s="19">
        <v>1.1338104504614321</v>
      </c>
      <c r="AD29" s="26">
        <v>10</v>
      </c>
      <c r="AE29" s="19" t="s">
        <v>366</v>
      </c>
      <c r="AF29" s="19" t="s">
        <v>366</v>
      </c>
      <c r="AG29" s="19">
        <v>0.61333255528893926</v>
      </c>
      <c r="AH29" s="26">
        <v>29</v>
      </c>
      <c r="AI29" s="21">
        <v>53.034273853999068</v>
      </c>
      <c r="AJ29" s="31">
        <v>20</v>
      </c>
      <c r="AK29" s="24">
        <v>38.617082617417068</v>
      </c>
      <c r="AL29" s="23">
        <v>34</v>
      </c>
      <c r="AM29" s="14">
        <v>0.28431575284602206</v>
      </c>
      <c r="AN29" s="31">
        <v>52</v>
      </c>
      <c r="AO29" s="15">
        <v>7.4538271412724053E-2</v>
      </c>
      <c r="AP29" s="25">
        <v>38</v>
      </c>
      <c r="AQ29" s="7">
        <v>35805</v>
      </c>
      <c r="AR29" s="23">
        <v>94</v>
      </c>
      <c r="AS29" s="16">
        <v>55213</v>
      </c>
    </row>
    <row r="30" spans="1:45">
      <c r="A30" s="20" t="s">
        <v>92</v>
      </c>
      <c r="B30" s="20" t="s">
        <v>30</v>
      </c>
      <c r="C30" s="20" t="s">
        <v>31</v>
      </c>
      <c r="D30" s="20" t="s">
        <v>93</v>
      </c>
      <c r="E30" s="61">
        <v>0.23402417962003455</v>
      </c>
      <c r="F30" s="25">
        <f t="shared" si="0"/>
        <v>126</v>
      </c>
      <c r="G30" s="61">
        <v>0.48704663212435234</v>
      </c>
      <c r="H30" s="25">
        <f t="shared" si="1"/>
        <v>57</v>
      </c>
      <c r="I30" s="61">
        <v>0.25820379965457685</v>
      </c>
      <c r="J30" s="25">
        <f t="shared" si="2"/>
        <v>31</v>
      </c>
      <c r="K30" s="62">
        <v>2.072538860103627E-2</v>
      </c>
      <c r="L30" s="25">
        <f t="shared" si="3"/>
        <v>76</v>
      </c>
      <c r="M30" s="27">
        <v>0.10603715170278638</v>
      </c>
      <c r="N30" s="25">
        <v>140</v>
      </c>
      <c r="O30" s="28">
        <v>2.9791459781529297</v>
      </c>
      <c r="P30" s="18">
        <v>73</v>
      </c>
      <c r="Q30" s="28">
        <v>34.04622418597824</v>
      </c>
      <c r="R30" s="18">
        <f t="shared" si="4"/>
        <v>123</v>
      </c>
      <c r="S30" s="29">
        <v>5.3077509708556203</v>
      </c>
      <c r="T30" s="26">
        <v>3</v>
      </c>
      <c r="U30" s="29">
        <v>0.67846722106492963</v>
      </c>
      <c r="V30" s="26">
        <v>26</v>
      </c>
      <c r="W30" s="29">
        <v>0.48042277203939471</v>
      </c>
      <c r="X30" s="26">
        <v>65</v>
      </c>
      <c r="Y30" s="29">
        <v>0</v>
      </c>
      <c r="Z30" s="29">
        <v>0</v>
      </c>
      <c r="AA30" s="30">
        <v>38.483742776454157</v>
      </c>
      <c r="AB30" s="26">
        <v>11</v>
      </c>
      <c r="AC30" s="19">
        <v>0.37714604880160801</v>
      </c>
      <c r="AD30" s="26">
        <v>111</v>
      </c>
      <c r="AE30" s="19" t="s">
        <v>366</v>
      </c>
      <c r="AF30" s="19" t="s">
        <v>366</v>
      </c>
      <c r="AG30" s="19">
        <v>0.1256193957765018</v>
      </c>
      <c r="AH30" s="26">
        <v>120</v>
      </c>
      <c r="AI30" s="21">
        <v>15.647960133307015</v>
      </c>
      <c r="AJ30" s="31">
        <v>121</v>
      </c>
      <c r="AK30" s="24">
        <v>29.111557926759435</v>
      </c>
      <c r="AL30" s="23">
        <v>60</v>
      </c>
      <c r="AM30" s="14">
        <v>0</v>
      </c>
      <c r="AN30" s="45">
        <v>0</v>
      </c>
      <c r="AO30" s="15">
        <v>2.5201116401247742E-2</v>
      </c>
      <c r="AP30" s="25">
        <v>91</v>
      </c>
      <c r="AQ30" s="7">
        <v>31221</v>
      </c>
      <c r="AR30" s="23">
        <v>137</v>
      </c>
      <c r="AS30" s="16">
        <v>12489</v>
      </c>
    </row>
    <row r="31" spans="1:45">
      <c r="A31" s="20" t="s">
        <v>94</v>
      </c>
      <c r="B31" s="20" t="s">
        <v>26</v>
      </c>
      <c r="C31" s="20" t="s">
        <v>31</v>
      </c>
      <c r="D31" s="20" t="s">
        <v>95</v>
      </c>
      <c r="E31" s="61">
        <v>0.25163800163800165</v>
      </c>
      <c r="F31" s="25">
        <f t="shared" si="0"/>
        <v>106</v>
      </c>
      <c r="G31" s="61">
        <v>0.51248976248976252</v>
      </c>
      <c r="H31" s="25">
        <f t="shared" si="1"/>
        <v>19</v>
      </c>
      <c r="I31" s="61">
        <v>0.21007371007371006</v>
      </c>
      <c r="J31" s="25">
        <f t="shared" si="2"/>
        <v>74</v>
      </c>
      <c r="K31" s="62">
        <v>2.5798525798525797E-2</v>
      </c>
      <c r="L31" s="25">
        <f t="shared" si="3"/>
        <v>60</v>
      </c>
      <c r="M31" s="27">
        <v>0.15246636771300448</v>
      </c>
      <c r="N31" s="25">
        <v>87</v>
      </c>
      <c r="O31" s="28">
        <v>4.1554632119286241</v>
      </c>
      <c r="P31" s="18">
        <v>51</v>
      </c>
      <c r="Q31" s="28">
        <v>41.751483619738003</v>
      </c>
      <c r="R31" s="18">
        <f t="shared" si="4"/>
        <v>78</v>
      </c>
      <c r="S31" s="29">
        <v>0</v>
      </c>
      <c r="T31" s="29">
        <v>0</v>
      </c>
      <c r="U31" s="29">
        <v>0.27356227470631617</v>
      </c>
      <c r="V31" s="26">
        <v>92</v>
      </c>
      <c r="W31" s="29">
        <v>0.1597635499460798</v>
      </c>
      <c r="X31" s="26">
        <v>105</v>
      </c>
      <c r="Y31" s="29">
        <v>0</v>
      </c>
      <c r="Z31" s="29">
        <v>0</v>
      </c>
      <c r="AA31" s="30">
        <v>6.7457887279295363</v>
      </c>
      <c r="AB31" s="26">
        <v>107</v>
      </c>
      <c r="AC31" s="19">
        <v>0.53891212365523888</v>
      </c>
      <c r="AD31" s="26">
        <v>82</v>
      </c>
      <c r="AE31" s="19" t="s">
        <v>366</v>
      </c>
      <c r="AF31" s="19" t="s">
        <v>366</v>
      </c>
      <c r="AG31" s="19">
        <v>0.34582763574291203</v>
      </c>
      <c r="AH31" s="26">
        <v>79</v>
      </c>
      <c r="AI31" s="21">
        <v>26.588365645478788</v>
      </c>
      <c r="AJ31" s="31">
        <v>83</v>
      </c>
      <c r="AK31" s="24">
        <v>24.715967228425502</v>
      </c>
      <c r="AL31" s="23">
        <v>85</v>
      </c>
      <c r="AM31" s="14">
        <v>0</v>
      </c>
      <c r="AN31" s="45">
        <v>0</v>
      </c>
      <c r="AO31" s="15">
        <v>3.7244179302344853E-2</v>
      </c>
      <c r="AP31" s="25">
        <v>78</v>
      </c>
      <c r="AQ31" s="7">
        <v>37857</v>
      </c>
      <c r="AR31" s="23">
        <v>71</v>
      </c>
      <c r="AS31" s="16">
        <v>25037</v>
      </c>
    </row>
    <row r="32" spans="1:45">
      <c r="A32" s="20" t="s">
        <v>96</v>
      </c>
      <c r="B32" s="20" t="s">
        <v>26</v>
      </c>
      <c r="C32" s="20" t="s">
        <v>31</v>
      </c>
      <c r="D32" s="20" t="s">
        <v>97</v>
      </c>
      <c r="E32" s="61">
        <v>0.22539288668320925</v>
      </c>
      <c r="F32" s="25">
        <f t="shared" si="0"/>
        <v>134</v>
      </c>
      <c r="G32" s="61">
        <v>0.48842018196856907</v>
      </c>
      <c r="H32" s="25">
        <f t="shared" si="1"/>
        <v>52</v>
      </c>
      <c r="I32" s="61">
        <v>0.25310173697270472</v>
      </c>
      <c r="J32" s="25">
        <f t="shared" si="2"/>
        <v>34</v>
      </c>
      <c r="K32" s="62">
        <v>3.3085194375516956E-2</v>
      </c>
      <c r="L32" s="25">
        <f t="shared" si="3"/>
        <v>45</v>
      </c>
      <c r="M32" s="27">
        <v>0.11497105045492143</v>
      </c>
      <c r="N32" s="25">
        <v>133</v>
      </c>
      <c r="O32" s="28">
        <v>3.303964757709251</v>
      </c>
      <c r="P32" s="18">
        <v>64</v>
      </c>
      <c r="Q32" s="28">
        <v>34.703924368999061</v>
      </c>
      <c r="R32" s="18">
        <f t="shared" si="4"/>
        <v>120</v>
      </c>
      <c r="S32" s="29">
        <v>0</v>
      </c>
      <c r="T32" s="29">
        <v>0</v>
      </c>
      <c r="U32" s="29">
        <v>0.22726980804145425</v>
      </c>
      <c r="V32" s="26">
        <v>105</v>
      </c>
      <c r="W32" s="29">
        <v>0.17266683933350602</v>
      </c>
      <c r="X32" s="26">
        <v>104</v>
      </c>
      <c r="Y32" s="29">
        <v>0</v>
      </c>
      <c r="Z32" s="29">
        <v>0</v>
      </c>
      <c r="AA32" s="30">
        <v>5.7343822339276898</v>
      </c>
      <c r="AB32" s="26">
        <v>119</v>
      </c>
      <c r="AC32" s="19">
        <v>0</v>
      </c>
      <c r="AD32" s="29">
        <v>0</v>
      </c>
      <c r="AE32" s="19" t="s">
        <v>366</v>
      </c>
      <c r="AF32" s="19" t="s">
        <v>366</v>
      </c>
      <c r="AG32" s="19">
        <v>0.32136433029992362</v>
      </c>
      <c r="AH32" s="26">
        <v>83</v>
      </c>
      <c r="AI32" s="21">
        <v>8.1702716894722567</v>
      </c>
      <c r="AJ32" s="31">
        <v>142</v>
      </c>
      <c r="AK32" s="24">
        <v>15.907994076426526</v>
      </c>
      <c r="AL32" s="23">
        <v>142</v>
      </c>
      <c r="AM32" s="14">
        <v>3.2143732643965306</v>
      </c>
      <c r="AN32" s="31">
        <v>16</v>
      </c>
      <c r="AO32" s="15">
        <v>5.3574677096598147E-2</v>
      </c>
      <c r="AP32" s="25">
        <v>57</v>
      </c>
      <c r="AQ32" s="7">
        <v>40735</v>
      </c>
      <c r="AR32" s="23">
        <v>41</v>
      </c>
      <c r="AS32" s="16">
        <v>11583</v>
      </c>
    </row>
    <row r="33" spans="1:45">
      <c r="A33" s="20" t="s">
        <v>98</v>
      </c>
      <c r="B33" s="20" t="s">
        <v>30</v>
      </c>
      <c r="C33" s="20" t="s">
        <v>31</v>
      </c>
      <c r="D33" s="20" t="s">
        <v>99</v>
      </c>
      <c r="E33" s="61">
        <v>0.245</v>
      </c>
      <c r="F33" s="25">
        <f t="shared" si="0"/>
        <v>116</v>
      </c>
      <c r="G33" s="61">
        <v>0.48115384615384615</v>
      </c>
      <c r="H33" s="25">
        <f t="shared" si="1"/>
        <v>69</v>
      </c>
      <c r="I33" s="61">
        <v>0.23846153846153847</v>
      </c>
      <c r="J33" s="25">
        <f t="shared" si="2"/>
        <v>43</v>
      </c>
      <c r="K33" s="62">
        <v>3.5384615384615382E-2</v>
      </c>
      <c r="L33" s="25">
        <f t="shared" si="3"/>
        <v>40</v>
      </c>
      <c r="M33" s="27">
        <v>0.10868315123634273</v>
      </c>
      <c r="N33" s="25">
        <v>139</v>
      </c>
      <c r="O33" s="28">
        <v>0</v>
      </c>
      <c r="P33" s="47">
        <v>0</v>
      </c>
      <c r="Q33" s="28">
        <v>30.205128819683107</v>
      </c>
      <c r="R33" s="18">
        <f t="shared" si="4"/>
        <v>142</v>
      </c>
      <c r="S33" s="29">
        <v>0</v>
      </c>
      <c r="T33" s="29">
        <v>0</v>
      </c>
      <c r="U33" s="29">
        <v>0.12188510938113607</v>
      </c>
      <c r="V33" s="26">
        <v>132</v>
      </c>
      <c r="W33" s="29">
        <v>0</v>
      </c>
      <c r="X33" s="29">
        <v>0</v>
      </c>
      <c r="Y33" s="29">
        <v>0</v>
      </c>
      <c r="Z33" s="29">
        <v>0</v>
      </c>
      <c r="AA33" s="30">
        <v>2.7736563843771087</v>
      </c>
      <c r="AB33" s="26">
        <v>133</v>
      </c>
      <c r="AC33" s="19">
        <v>0.52019705117342196</v>
      </c>
      <c r="AD33" s="26">
        <v>85</v>
      </c>
      <c r="AE33" s="19" t="s">
        <v>366</v>
      </c>
      <c r="AF33" s="19" t="s">
        <v>366</v>
      </c>
      <c r="AG33" s="19">
        <v>2.3813867647915651E-2</v>
      </c>
      <c r="AH33" s="26">
        <v>146</v>
      </c>
      <c r="AI33" s="21">
        <v>17.783567121032466</v>
      </c>
      <c r="AJ33" s="31">
        <v>116</v>
      </c>
      <c r="AK33" s="24">
        <v>16.609878976830462</v>
      </c>
      <c r="AL33" s="23">
        <v>137</v>
      </c>
      <c r="AM33" s="14">
        <v>0</v>
      </c>
      <c r="AN33" s="45">
        <v>0</v>
      </c>
      <c r="AO33" s="15">
        <v>-1.4639847450329089E-2</v>
      </c>
      <c r="AP33" s="25">
        <v>134</v>
      </c>
      <c r="AQ33" s="7">
        <v>31415</v>
      </c>
      <c r="AR33" s="23">
        <v>136</v>
      </c>
      <c r="AS33" s="16">
        <v>16019</v>
      </c>
    </row>
    <row r="34" spans="1:45">
      <c r="A34" s="20" t="s">
        <v>100</v>
      </c>
      <c r="B34" s="20" t="s">
        <v>30</v>
      </c>
      <c r="C34" s="20" t="s">
        <v>31</v>
      </c>
      <c r="D34" s="20" t="s">
        <v>101</v>
      </c>
      <c r="E34" s="61">
        <v>0.24958422428130198</v>
      </c>
      <c r="F34" s="25">
        <f t="shared" ref="F34:F65" si="5">RANK(E34,$E$2:$E$148)</f>
        <v>110</v>
      </c>
      <c r="G34" s="61">
        <v>0.44927536231884058</v>
      </c>
      <c r="H34" s="25">
        <f t="shared" si="1"/>
        <v>125</v>
      </c>
      <c r="I34" s="61">
        <v>0.28035162746495607</v>
      </c>
      <c r="J34" s="25">
        <f t="shared" si="2"/>
        <v>16</v>
      </c>
      <c r="K34" s="62">
        <v>2.0788785934901403E-2</v>
      </c>
      <c r="L34" s="25">
        <f t="shared" si="3"/>
        <v>74</v>
      </c>
      <c r="M34" s="27">
        <v>0.12728595178719868</v>
      </c>
      <c r="N34" s="25">
        <v>123</v>
      </c>
      <c r="O34" s="28">
        <v>2.177119179717677</v>
      </c>
      <c r="P34" s="18">
        <v>91</v>
      </c>
      <c r="Q34" s="28">
        <v>35.945417857859901</v>
      </c>
      <c r="R34" s="18">
        <f t="shared" si="4"/>
        <v>112</v>
      </c>
      <c r="S34" s="29">
        <v>0.70507813503046712</v>
      </c>
      <c r="T34" s="26">
        <v>33</v>
      </c>
      <c r="U34" s="29">
        <v>0.57938874269645246</v>
      </c>
      <c r="V34" s="26">
        <v>38</v>
      </c>
      <c r="W34" s="29">
        <v>1.3562386980108494</v>
      </c>
      <c r="X34" s="26">
        <v>21</v>
      </c>
      <c r="Y34" s="29">
        <v>0.90913333333333346</v>
      </c>
      <c r="Z34" s="26">
        <v>32</v>
      </c>
      <c r="AA34" s="30">
        <v>20.550736274129751</v>
      </c>
      <c r="AB34" s="26">
        <v>31</v>
      </c>
      <c r="AC34" s="19">
        <v>0.59204791156612613</v>
      </c>
      <c r="AD34" s="26">
        <v>73</v>
      </c>
      <c r="AE34" s="19" t="s">
        <v>366</v>
      </c>
      <c r="AF34" s="19" t="s">
        <v>366</v>
      </c>
      <c r="AG34" s="19">
        <v>0.13097946780982175</v>
      </c>
      <c r="AH34" s="26">
        <v>119</v>
      </c>
      <c r="AI34" s="21">
        <v>22.880798084397604</v>
      </c>
      <c r="AJ34" s="31">
        <v>98</v>
      </c>
      <c r="AK34" s="24">
        <v>25.995127431517783</v>
      </c>
      <c r="AL34" s="23">
        <v>75</v>
      </c>
      <c r="AM34" s="14">
        <v>0.30006416866071045</v>
      </c>
      <c r="AN34" s="18">
        <v>49</v>
      </c>
      <c r="AO34" s="15">
        <v>6.6679525973791121E-2</v>
      </c>
      <c r="AP34" s="25">
        <v>42</v>
      </c>
      <c r="AQ34" s="7">
        <v>31125</v>
      </c>
      <c r="AR34" s="23">
        <v>139</v>
      </c>
      <c r="AS34" s="16">
        <v>88480</v>
      </c>
    </row>
    <row r="35" spans="1:45">
      <c r="A35" s="20" t="s">
        <v>102</v>
      </c>
      <c r="B35" s="20" t="s">
        <v>26</v>
      </c>
      <c r="C35" s="20" t="s">
        <v>31</v>
      </c>
      <c r="D35" s="20" t="s">
        <v>103</v>
      </c>
      <c r="E35" s="61">
        <v>0.25764484978540775</v>
      </c>
      <c r="F35" s="25">
        <f t="shared" si="5"/>
        <v>98</v>
      </c>
      <c r="G35" s="61">
        <v>0.48618562231759654</v>
      </c>
      <c r="H35" s="25">
        <f t="shared" si="1"/>
        <v>59</v>
      </c>
      <c r="I35" s="61">
        <v>0.22049356223175964</v>
      </c>
      <c r="J35" s="25">
        <f t="shared" si="2"/>
        <v>62</v>
      </c>
      <c r="K35" s="62">
        <v>3.5675965665236051E-2</v>
      </c>
      <c r="L35" s="25">
        <f t="shared" si="3"/>
        <v>38</v>
      </c>
      <c r="M35" s="27">
        <v>0.16879623402824478</v>
      </c>
      <c r="N35" s="25">
        <v>68</v>
      </c>
      <c r="O35" s="28">
        <v>4.6702519105576004</v>
      </c>
      <c r="P35" s="18">
        <v>43</v>
      </c>
      <c r="Q35" s="28">
        <v>44.615286385017541</v>
      </c>
      <c r="R35" s="18">
        <f t="shared" si="4"/>
        <v>59</v>
      </c>
      <c r="S35" s="29">
        <v>0</v>
      </c>
      <c r="T35" s="29">
        <v>0</v>
      </c>
      <c r="U35" s="29">
        <v>0.34313396822757791</v>
      </c>
      <c r="V35" s="26">
        <v>82</v>
      </c>
      <c r="W35" s="29">
        <v>0.41616572644039584</v>
      </c>
      <c r="X35" s="26">
        <v>76</v>
      </c>
      <c r="Y35" s="29">
        <v>0</v>
      </c>
      <c r="Z35" s="29">
        <v>0</v>
      </c>
      <c r="AA35" s="30">
        <v>9.1643567603394533</v>
      </c>
      <c r="AB35" s="26">
        <v>83</v>
      </c>
      <c r="AC35" s="19">
        <v>0.85124330798040049</v>
      </c>
      <c r="AD35" s="26">
        <v>30</v>
      </c>
      <c r="AE35" s="19" t="s">
        <v>366</v>
      </c>
      <c r="AF35" s="19" t="s">
        <v>366</v>
      </c>
      <c r="AG35" s="19">
        <v>0.56041442091909655</v>
      </c>
      <c r="AH35" s="26">
        <v>41</v>
      </c>
      <c r="AI35" s="21">
        <v>42.357867072683852</v>
      </c>
      <c r="AJ35" s="31">
        <v>43</v>
      </c>
      <c r="AK35" s="24">
        <v>31.373036526818876</v>
      </c>
      <c r="AL35" s="23">
        <v>56</v>
      </c>
      <c r="AM35" s="14">
        <v>0.42329762666798282</v>
      </c>
      <c r="AN35" s="18">
        <v>41</v>
      </c>
      <c r="AO35" s="15">
        <v>4.5062459226327109E-2</v>
      </c>
      <c r="AP35" s="25">
        <v>70</v>
      </c>
      <c r="AQ35" s="7">
        <v>34647</v>
      </c>
      <c r="AR35" s="23">
        <v>110</v>
      </c>
      <c r="AS35" s="16">
        <v>43252</v>
      </c>
    </row>
    <row r="36" spans="1:45">
      <c r="A36" s="20" t="s">
        <v>104</v>
      </c>
      <c r="B36" s="20" t="s">
        <v>56</v>
      </c>
      <c r="C36" s="20" t="s">
        <v>27</v>
      </c>
      <c r="D36" s="20" t="s">
        <v>105</v>
      </c>
      <c r="E36" s="61">
        <v>0.33080419011930845</v>
      </c>
      <c r="F36" s="25">
        <f t="shared" si="5"/>
        <v>21</v>
      </c>
      <c r="G36" s="61">
        <v>0.44899002020733814</v>
      </c>
      <c r="H36" s="25">
        <f t="shared" si="1"/>
        <v>126</v>
      </c>
      <c r="I36" s="61">
        <v>0.20352118673593422</v>
      </c>
      <c r="J36" s="25">
        <f t="shared" si="2"/>
        <v>81</v>
      </c>
      <c r="K36" s="62">
        <v>1.6684602937419191E-2</v>
      </c>
      <c r="L36" s="25">
        <f t="shared" si="3"/>
        <v>93</v>
      </c>
      <c r="M36" s="27">
        <v>0.26495209819105631</v>
      </c>
      <c r="N36" s="25">
        <v>21</v>
      </c>
      <c r="O36" s="28">
        <v>10.301672752155762</v>
      </c>
      <c r="P36" s="18">
        <v>13</v>
      </c>
      <c r="Q36" s="28">
        <v>68.94458809701743</v>
      </c>
      <c r="R36" s="18">
        <f t="shared" si="4"/>
        <v>19</v>
      </c>
      <c r="S36" s="29">
        <v>0.41054531636299052</v>
      </c>
      <c r="T36" s="26">
        <v>41</v>
      </c>
      <c r="U36" s="29">
        <v>0.83812936673885274</v>
      </c>
      <c r="V36" s="26">
        <v>19</v>
      </c>
      <c r="W36" s="29">
        <v>1.1639245466513886</v>
      </c>
      <c r="X36" s="26">
        <v>27</v>
      </c>
      <c r="Y36" s="29">
        <v>19.750799999999998</v>
      </c>
      <c r="Z36" s="26">
        <v>8</v>
      </c>
      <c r="AA36" s="30">
        <v>26.568678911243005</v>
      </c>
      <c r="AB36" s="26">
        <v>21</v>
      </c>
      <c r="AC36" s="19">
        <v>0.74902451524897795</v>
      </c>
      <c r="AD36" s="26">
        <v>46</v>
      </c>
      <c r="AE36" s="19">
        <v>1.0586752848894947</v>
      </c>
      <c r="AF36" s="26">
        <v>12</v>
      </c>
      <c r="AG36" s="19">
        <v>0.98790629819423192</v>
      </c>
      <c r="AH36" s="26">
        <v>11</v>
      </c>
      <c r="AI36" s="21">
        <v>58.031625552814226</v>
      </c>
      <c r="AJ36" s="31">
        <v>11</v>
      </c>
      <c r="AK36" s="24">
        <v>49.382908553845432</v>
      </c>
      <c r="AL36" s="23">
        <v>14</v>
      </c>
      <c r="AM36" s="14">
        <v>2.24436031554003</v>
      </c>
      <c r="AN36" s="18">
        <v>21</v>
      </c>
      <c r="AO36" s="15">
        <v>0.1207059312330607</v>
      </c>
      <c r="AP36" s="25">
        <v>13</v>
      </c>
      <c r="AQ36" s="7">
        <v>49266</v>
      </c>
      <c r="AR36" s="23">
        <v>13</v>
      </c>
      <c r="AS36" s="16">
        <v>1159869</v>
      </c>
    </row>
    <row r="37" spans="1:45">
      <c r="A37" s="20" t="s">
        <v>106</v>
      </c>
      <c r="B37" s="20" t="s">
        <v>41</v>
      </c>
      <c r="C37" s="20" t="s">
        <v>31</v>
      </c>
      <c r="D37" s="20" t="s">
        <v>107</v>
      </c>
      <c r="E37" s="61">
        <v>0.26979695431472084</v>
      </c>
      <c r="F37" s="25">
        <f t="shared" si="5"/>
        <v>79</v>
      </c>
      <c r="G37" s="61">
        <v>0.499746192893401</v>
      </c>
      <c r="H37" s="25">
        <f t="shared" si="1"/>
        <v>36</v>
      </c>
      <c r="I37" s="61">
        <v>0.21573604060913706</v>
      </c>
      <c r="J37" s="25">
        <f t="shared" si="2"/>
        <v>69</v>
      </c>
      <c r="K37" s="62">
        <v>1.4720812182741117E-2</v>
      </c>
      <c r="L37" s="25">
        <f t="shared" si="3"/>
        <v>104</v>
      </c>
      <c r="M37" s="27">
        <v>0.16324110671936759</v>
      </c>
      <c r="N37" s="25">
        <v>75</v>
      </c>
      <c r="O37" s="28">
        <v>4.9436967865970889</v>
      </c>
      <c r="P37" s="18">
        <v>41</v>
      </c>
      <c r="Q37" s="28">
        <v>45.561233782070097</v>
      </c>
      <c r="R37" s="18">
        <f t="shared" si="4"/>
        <v>56</v>
      </c>
      <c r="S37" s="29">
        <v>0</v>
      </c>
      <c r="T37" s="29">
        <v>0</v>
      </c>
      <c r="U37" s="29">
        <v>0.13756358974679861</v>
      </c>
      <c r="V37" s="26">
        <v>126</v>
      </c>
      <c r="W37" s="29">
        <v>0</v>
      </c>
      <c r="X37" s="29">
        <v>0</v>
      </c>
      <c r="Y37" s="29">
        <v>0</v>
      </c>
      <c r="Z37" s="29">
        <v>0</v>
      </c>
      <c r="AA37" s="30">
        <v>3.1304408790898104</v>
      </c>
      <c r="AB37" s="26">
        <v>131</v>
      </c>
      <c r="AC37" s="19">
        <v>0.64389027512921937</v>
      </c>
      <c r="AD37" s="26">
        <v>64</v>
      </c>
      <c r="AE37" s="19" t="s">
        <v>366</v>
      </c>
      <c r="AF37" s="19" t="s">
        <v>366</v>
      </c>
      <c r="AG37" s="19">
        <v>0.15187528614410598</v>
      </c>
      <c r="AH37" s="26">
        <v>114</v>
      </c>
      <c r="AI37" s="21">
        <v>25.124003993730344</v>
      </c>
      <c r="AJ37" s="31">
        <v>90</v>
      </c>
      <c r="AK37" s="24">
        <v>23.838828176129336</v>
      </c>
      <c r="AL37" s="23">
        <v>93</v>
      </c>
      <c r="AM37" s="14">
        <v>0</v>
      </c>
      <c r="AN37" s="45">
        <v>0</v>
      </c>
      <c r="AO37" s="15">
        <v>-2.527702371946064E-2</v>
      </c>
      <c r="AP37" s="25">
        <v>142</v>
      </c>
      <c r="AQ37" s="7">
        <v>31920</v>
      </c>
      <c r="AR37" s="23">
        <v>132</v>
      </c>
      <c r="AS37" s="16">
        <v>21903</v>
      </c>
    </row>
    <row r="38" spans="1:45">
      <c r="A38" s="20" t="s">
        <v>108</v>
      </c>
      <c r="B38" s="20" t="s">
        <v>38</v>
      </c>
      <c r="C38" s="20" t="s">
        <v>31</v>
      </c>
      <c r="D38" s="20" t="s">
        <v>109</v>
      </c>
      <c r="E38" s="61">
        <v>0.25041050903119871</v>
      </c>
      <c r="F38" s="25">
        <f t="shared" si="5"/>
        <v>107</v>
      </c>
      <c r="G38" s="61">
        <v>0.55582922824302139</v>
      </c>
      <c r="H38" s="25">
        <f t="shared" si="1"/>
        <v>4</v>
      </c>
      <c r="I38" s="61">
        <v>0.14614121510673234</v>
      </c>
      <c r="J38" s="25">
        <f t="shared" si="2"/>
        <v>134</v>
      </c>
      <c r="K38" s="62">
        <v>4.7619047619047616E-2</v>
      </c>
      <c r="L38" s="25">
        <f t="shared" si="3"/>
        <v>25</v>
      </c>
      <c r="M38" s="27">
        <v>0.12840466926070038</v>
      </c>
      <c r="N38" s="25">
        <v>122</v>
      </c>
      <c r="O38" s="28">
        <v>2.0020020020020022</v>
      </c>
      <c r="P38" s="18">
        <v>98</v>
      </c>
      <c r="Q38" s="28">
        <v>35.823438995360014</v>
      </c>
      <c r="R38" s="18">
        <f t="shared" si="4"/>
        <v>115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30">
        <v>0</v>
      </c>
      <c r="AB38" s="26">
        <v>147</v>
      </c>
      <c r="AC38" s="19">
        <v>0.46460886730340722</v>
      </c>
      <c r="AD38" s="26">
        <v>98</v>
      </c>
      <c r="AE38" s="19" t="s">
        <v>366</v>
      </c>
      <c r="AF38" s="19" t="s">
        <v>366</v>
      </c>
      <c r="AG38" s="19">
        <v>0.60362022389885539</v>
      </c>
      <c r="AH38" s="26">
        <v>30</v>
      </c>
      <c r="AI38" s="21">
        <v>30.688739841042338</v>
      </c>
      <c r="AJ38" s="31">
        <v>72</v>
      </c>
      <c r="AK38" s="24">
        <v>21.867263079764921</v>
      </c>
      <c r="AL38" s="23">
        <v>107</v>
      </c>
      <c r="AM38" s="14">
        <v>0</v>
      </c>
      <c r="AN38" s="45">
        <v>0</v>
      </c>
      <c r="AO38" s="15">
        <v>-1.7404104251450343E-2</v>
      </c>
      <c r="AP38" s="25">
        <v>136</v>
      </c>
      <c r="AQ38" s="7">
        <v>30354</v>
      </c>
      <c r="AR38" s="23">
        <v>142</v>
      </c>
      <c r="AS38" s="16">
        <v>11348</v>
      </c>
    </row>
    <row r="39" spans="1:45">
      <c r="A39" s="20" t="s">
        <v>110</v>
      </c>
      <c r="B39" s="20" t="s">
        <v>111</v>
      </c>
      <c r="C39" s="20" t="s">
        <v>31</v>
      </c>
      <c r="D39" s="20" t="s">
        <v>112</v>
      </c>
      <c r="E39" s="61">
        <v>0.1943498978897209</v>
      </c>
      <c r="F39" s="25">
        <f t="shared" si="5"/>
        <v>146</v>
      </c>
      <c r="G39" s="61">
        <v>0.43124574540503746</v>
      </c>
      <c r="H39" s="25">
        <f t="shared" si="1"/>
        <v>136</v>
      </c>
      <c r="I39" s="61">
        <v>0.27842069434989791</v>
      </c>
      <c r="J39" s="25">
        <f t="shared" si="2"/>
        <v>17</v>
      </c>
      <c r="K39" s="62">
        <v>9.5983662355343766E-2</v>
      </c>
      <c r="L39" s="25">
        <f t="shared" si="3"/>
        <v>2</v>
      </c>
      <c r="M39" s="27">
        <v>0.10460863204096561</v>
      </c>
      <c r="N39" s="25">
        <v>141</v>
      </c>
      <c r="O39" s="28">
        <v>0</v>
      </c>
      <c r="P39" s="47">
        <v>0</v>
      </c>
      <c r="Q39" s="28">
        <v>25.658224843634681</v>
      </c>
      <c r="R39" s="18">
        <f t="shared" si="4"/>
        <v>146</v>
      </c>
      <c r="S39" s="29">
        <v>0</v>
      </c>
      <c r="T39" s="29">
        <v>0</v>
      </c>
      <c r="U39" s="29">
        <v>0.26497890190921308</v>
      </c>
      <c r="V39" s="26">
        <v>95</v>
      </c>
      <c r="W39" s="29">
        <v>0</v>
      </c>
      <c r="X39" s="29">
        <v>0</v>
      </c>
      <c r="Y39" s="29">
        <v>0</v>
      </c>
      <c r="Z39" s="29">
        <v>0</v>
      </c>
      <c r="AA39" s="30">
        <v>6.029944320002989</v>
      </c>
      <c r="AB39" s="26">
        <v>116</v>
      </c>
      <c r="AC39" s="19">
        <v>0.23032293679900667</v>
      </c>
      <c r="AD39" s="26">
        <v>132</v>
      </c>
      <c r="AE39" s="19" t="s">
        <v>366</v>
      </c>
      <c r="AF39" s="19" t="s">
        <v>366</v>
      </c>
      <c r="AG39" s="19">
        <v>0.21113831347692752</v>
      </c>
      <c r="AH39" s="26">
        <v>104</v>
      </c>
      <c r="AI39" s="21">
        <v>12.97372324495619</v>
      </c>
      <c r="AJ39" s="31">
        <v>134</v>
      </c>
      <c r="AK39" s="24">
        <v>15.155508726521552</v>
      </c>
      <c r="AL39" s="23">
        <v>143</v>
      </c>
      <c r="AM39" s="14">
        <v>5.528808597206865</v>
      </c>
      <c r="AN39" s="18">
        <v>9</v>
      </c>
      <c r="AO39" s="15">
        <v>9.1727678195741819E-2</v>
      </c>
      <c r="AP39" s="25">
        <v>25</v>
      </c>
      <c r="AQ39" s="7">
        <v>56510</v>
      </c>
      <c r="AR39" s="23">
        <v>5</v>
      </c>
      <c r="AS39" s="16">
        <v>12973</v>
      </c>
    </row>
    <row r="40" spans="1:45">
      <c r="A40" s="20" t="s">
        <v>113</v>
      </c>
      <c r="B40" s="20" t="s">
        <v>26</v>
      </c>
      <c r="C40" s="20" t="s">
        <v>31</v>
      </c>
      <c r="D40" s="20" t="s">
        <v>114</v>
      </c>
      <c r="E40" s="61">
        <v>0.24093781177253076</v>
      </c>
      <c r="F40" s="25">
        <f t="shared" si="5"/>
        <v>121</v>
      </c>
      <c r="G40" s="61">
        <v>0.42284669105420686</v>
      </c>
      <c r="H40" s="25">
        <f t="shared" si="1"/>
        <v>140</v>
      </c>
      <c r="I40" s="61">
        <v>0.28832723644828734</v>
      </c>
      <c r="J40" s="25">
        <f t="shared" si="2"/>
        <v>10</v>
      </c>
      <c r="K40" s="62">
        <v>4.7888260724975061E-2</v>
      </c>
      <c r="L40" s="25">
        <f t="shared" si="3"/>
        <v>24</v>
      </c>
      <c r="M40" s="27">
        <v>0.11450381679389313</v>
      </c>
      <c r="N40" s="25">
        <v>134</v>
      </c>
      <c r="O40" s="28">
        <v>0</v>
      </c>
      <c r="P40" s="47">
        <v>0</v>
      </c>
      <c r="Q40" s="28">
        <v>30.407798659887209</v>
      </c>
      <c r="R40" s="18">
        <f t="shared" si="4"/>
        <v>140</v>
      </c>
      <c r="S40" s="29">
        <v>0</v>
      </c>
      <c r="T40" s="29">
        <v>0</v>
      </c>
      <c r="U40" s="29">
        <v>0.29789036986224515</v>
      </c>
      <c r="V40" s="26">
        <v>86</v>
      </c>
      <c r="W40" s="29">
        <v>7.5815011372251717E-2</v>
      </c>
      <c r="X40" s="26">
        <v>120</v>
      </c>
      <c r="Y40" s="29">
        <v>0</v>
      </c>
      <c r="Z40" s="29">
        <v>0</v>
      </c>
      <c r="AA40" s="30">
        <v>7.0258976522053498</v>
      </c>
      <c r="AB40" s="26">
        <v>105</v>
      </c>
      <c r="AC40" s="19">
        <v>0.3566523056793795</v>
      </c>
      <c r="AD40" s="26">
        <v>116</v>
      </c>
      <c r="AE40" s="19" t="s">
        <v>366</v>
      </c>
      <c r="AF40" s="19" t="s">
        <v>366</v>
      </c>
      <c r="AG40" s="19">
        <v>0.25401761280373353</v>
      </c>
      <c r="AH40" s="26">
        <v>94</v>
      </c>
      <c r="AI40" s="21">
        <v>18.23556681959365</v>
      </c>
      <c r="AJ40" s="31">
        <v>114</v>
      </c>
      <c r="AK40" s="24">
        <v>18.398239401517475</v>
      </c>
      <c r="AL40" s="23">
        <v>125</v>
      </c>
      <c r="AM40" s="14">
        <v>7.4936183567353254</v>
      </c>
      <c r="AN40" s="31">
        <v>6</v>
      </c>
      <c r="AO40" s="15">
        <v>4.9490770210057287E-2</v>
      </c>
      <c r="AP40" s="25">
        <v>63</v>
      </c>
      <c r="AQ40" s="7">
        <v>49875</v>
      </c>
      <c r="AR40" s="23">
        <v>12</v>
      </c>
      <c r="AS40" s="16">
        <v>26380</v>
      </c>
    </row>
    <row r="41" spans="1:45">
      <c r="A41" s="20" t="s">
        <v>115</v>
      </c>
      <c r="B41" s="20" t="s">
        <v>41</v>
      </c>
      <c r="C41" s="20" t="s">
        <v>31</v>
      </c>
      <c r="D41" s="20" t="s">
        <v>116</v>
      </c>
      <c r="E41" s="61">
        <v>0.39305891848264729</v>
      </c>
      <c r="F41" s="25">
        <f t="shared" si="5"/>
        <v>3</v>
      </c>
      <c r="G41" s="61">
        <v>0.47124697336561744</v>
      </c>
      <c r="H41" s="25">
        <f t="shared" si="1"/>
        <v>88</v>
      </c>
      <c r="I41" s="61">
        <v>0.12167070217917676</v>
      </c>
      <c r="J41" s="25">
        <f t="shared" si="2"/>
        <v>144</v>
      </c>
      <c r="K41" s="62">
        <v>1.4023405972558516E-2</v>
      </c>
      <c r="L41" s="25">
        <f t="shared" si="3"/>
        <v>112</v>
      </c>
      <c r="M41" s="27">
        <v>0.33619784207008496</v>
      </c>
      <c r="N41" s="25">
        <v>6</v>
      </c>
      <c r="O41" s="28">
        <v>17.400270670877102</v>
      </c>
      <c r="P41" s="18">
        <v>3</v>
      </c>
      <c r="Q41" s="28">
        <v>92.534073186765426</v>
      </c>
      <c r="R41" s="18">
        <f t="shared" si="4"/>
        <v>4</v>
      </c>
      <c r="S41" s="29">
        <v>0.41022208677952138</v>
      </c>
      <c r="T41" s="26">
        <v>42</v>
      </c>
      <c r="U41" s="29">
        <v>1.4270339699090897</v>
      </c>
      <c r="V41" s="26">
        <v>5</v>
      </c>
      <c r="W41" s="29">
        <v>2.0155301905206424</v>
      </c>
      <c r="X41" s="26">
        <v>8</v>
      </c>
      <c r="Y41" s="29">
        <v>3.2958333333333329</v>
      </c>
      <c r="Z41" s="26">
        <v>19</v>
      </c>
      <c r="AA41" s="30">
        <v>41.041633493186261</v>
      </c>
      <c r="AB41" s="26">
        <v>9</v>
      </c>
      <c r="AC41" s="19">
        <v>1.1678240936974358</v>
      </c>
      <c r="AD41" s="26">
        <v>9</v>
      </c>
      <c r="AE41" s="19" t="s">
        <v>366</v>
      </c>
      <c r="AF41" s="19" t="s">
        <v>366</v>
      </c>
      <c r="AG41" s="19">
        <v>0.32866795712692271</v>
      </c>
      <c r="AH41" s="26">
        <v>81</v>
      </c>
      <c r="AI41" s="21">
        <v>46.920255817114601</v>
      </c>
      <c r="AJ41" s="31">
        <v>29</v>
      </c>
      <c r="AK41" s="24">
        <v>57.139227886634821</v>
      </c>
      <c r="AL41" s="23">
        <v>9</v>
      </c>
      <c r="AM41" s="14">
        <v>0</v>
      </c>
      <c r="AN41" s="45">
        <v>0</v>
      </c>
      <c r="AO41" s="15">
        <v>9.326653213647855E-2</v>
      </c>
      <c r="AP41" s="25">
        <v>22</v>
      </c>
      <c r="AQ41" s="7">
        <v>38509</v>
      </c>
      <c r="AR41" s="23">
        <v>64</v>
      </c>
      <c r="AS41" s="16">
        <v>94268</v>
      </c>
    </row>
    <row r="42" spans="1:45">
      <c r="A42" s="20" t="s">
        <v>117</v>
      </c>
      <c r="B42" s="20" t="s">
        <v>30</v>
      </c>
      <c r="C42" s="20" t="s">
        <v>31</v>
      </c>
      <c r="D42" s="20" t="s">
        <v>118</v>
      </c>
      <c r="E42" s="61">
        <v>0.27666966928323256</v>
      </c>
      <c r="F42" s="25">
        <f t="shared" si="5"/>
        <v>66</v>
      </c>
      <c r="G42" s="61">
        <v>0.42349761935400848</v>
      </c>
      <c r="H42" s="25">
        <f t="shared" si="1"/>
        <v>139</v>
      </c>
      <c r="I42" s="61">
        <v>0.28258911337022263</v>
      </c>
      <c r="J42" s="25">
        <f t="shared" si="2"/>
        <v>14</v>
      </c>
      <c r="K42" s="62">
        <v>1.7243597992536355E-2</v>
      </c>
      <c r="L42" s="25">
        <f t="shared" si="3"/>
        <v>91</v>
      </c>
      <c r="M42" s="27">
        <v>0.15925309229305423</v>
      </c>
      <c r="N42" s="25">
        <v>82</v>
      </c>
      <c r="O42" s="28">
        <v>3.1923383878691145</v>
      </c>
      <c r="P42" s="18">
        <v>68</v>
      </c>
      <c r="Q42" s="28">
        <v>42.826170472866856</v>
      </c>
      <c r="R42" s="18">
        <f t="shared" si="4"/>
        <v>70</v>
      </c>
      <c r="S42" s="29">
        <v>9.6985309764394962</v>
      </c>
      <c r="T42" s="26">
        <v>1</v>
      </c>
      <c r="U42" s="29">
        <v>0.55314403832028047</v>
      </c>
      <c r="V42" s="26">
        <v>46</v>
      </c>
      <c r="W42" s="29">
        <v>1.9980019980019974</v>
      </c>
      <c r="X42" s="26">
        <v>9</v>
      </c>
      <c r="Y42" s="29">
        <v>3.5102666666666664</v>
      </c>
      <c r="Z42" s="26">
        <v>17</v>
      </c>
      <c r="AA42" s="30">
        <v>58.707544125783976</v>
      </c>
      <c r="AB42" s="26">
        <v>6</v>
      </c>
      <c r="AC42" s="19">
        <v>0.82400089212510608</v>
      </c>
      <c r="AD42" s="26">
        <v>37</v>
      </c>
      <c r="AE42" s="19" t="s">
        <v>366</v>
      </c>
      <c r="AF42" s="19" t="s">
        <v>366</v>
      </c>
      <c r="AG42" s="19">
        <v>0.19893946094179885</v>
      </c>
      <c r="AH42" s="26">
        <v>107</v>
      </c>
      <c r="AI42" s="21">
        <v>32.268225937778119</v>
      </c>
      <c r="AJ42" s="31">
        <v>67</v>
      </c>
      <c r="AK42" s="24">
        <v>43.662051265434847</v>
      </c>
      <c r="AL42" s="23">
        <v>23</v>
      </c>
      <c r="AM42" s="14">
        <v>0</v>
      </c>
      <c r="AN42" s="45">
        <v>0</v>
      </c>
      <c r="AO42" s="15">
        <v>8.2907159716758452E-2</v>
      </c>
      <c r="AP42" s="25">
        <v>35</v>
      </c>
      <c r="AQ42" s="7">
        <v>35268</v>
      </c>
      <c r="AR42" s="23">
        <v>102</v>
      </c>
      <c r="AS42" s="16">
        <v>77077</v>
      </c>
    </row>
    <row r="43" spans="1:45">
      <c r="A43" s="20" t="s">
        <v>119</v>
      </c>
      <c r="B43" s="20" t="s">
        <v>44</v>
      </c>
      <c r="C43" s="20" t="s">
        <v>31</v>
      </c>
      <c r="D43" s="32" t="s">
        <v>120</v>
      </c>
      <c r="E43" s="61">
        <v>0.30413297394429473</v>
      </c>
      <c r="F43" s="25">
        <f t="shared" si="5"/>
        <v>39</v>
      </c>
      <c r="G43" s="61">
        <v>0.53863432165318958</v>
      </c>
      <c r="H43" s="25">
        <f t="shared" si="1"/>
        <v>7</v>
      </c>
      <c r="I43" s="61">
        <v>0.14195867026055706</v>
      </c>
      <c r="J43" s="25">
        <f t="shared" si="2"/>
        <v>137</v>
      </c>
      <c r="K43" s="62">
        <v>1.5274034141958671E-2</v>
      </c>
      <c r="L43" s="25">
        <f t="shared" si="3"/>
        <v>99</v>
      </c>
      <c r="M43" s="27">
        <v>0.14990138067061143</v>
      </c>
      <c r="N43" s="25">
        <v>92</v>
      </c>
      <c r="O43" s="28">
        <v>1.7605633802816902</v>
      </c>
      <c r="P43" s="18">
        <v>109</v>
      </c>
      <c r="Q43" s="28">
        <v>41.826870829519954</v>
      </c>
      <c r="R43" s="18">
        <f t="shared" si="4"/>
        <v>77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30">
        <v>0</v>
      </c>
      <c r="AB43" s="26">
        <v>145</v>
      </c>
      <c r="AC43" s="19">
        <v>0</v>
      </c>
      <c r="AD43" s="29">
        <v>0</v>
      </c>
      <c r="AE43" s="19" t="s">
        <v>366</v>
      </c>
      <c r="AF43" s="19" t="s">
        <v>366</v>
      </c>
      <c r="AG43" s="19">
        <v>0.10970278584571706</v>
      </c>
      <c r="AH43" s="26">
        <v>122</v>
      </c>
      <c r="AI43" s="21">
        <v>2.7890511825472282</v>
      </c>
      <c r="AJ43" s="31">
        <v>146</v>
      </c>
      <c r="AK43" s="24">
        <v>14.392661096865092</v>
      </c>
      <c r="AL43" s="23">
        <v>145</v>
      </c>
      <c r="AM43" s="14">
        <v>1.5465629227237165</v>
      </c>
      <c r="AN43" s="31">
        <v>26</v>
      </c>
      <c r="AO43" s="15">
        <v>1.2317450951467768E-2</v>
      </c>
      <c r="AP43" s="25">
        <v>102</v>
      </c>
      <c r="AQ43" s="7">
        <v>33601</v>
      </c>
      <c r="AR43" s="23">
        <v>120</v>
      </c>
      <c r="AS43" s="16">
        <v>13725</v>
      </c>
    </row>
    <row r="44" spans="1:45">
      <c r="A44" s="20" t="s">
        <v>121</v>
      </c>
      <c r="B44" s="20" t="s">
        <v>56</v>
      </c>
      <c r="C44" s="20" t="s">
        <v>31</v>
      </c>
      <c r="D44" s="20" t="s">
        <v>122</v>
      </c>
      <c r="E44" s="61">
        <v>0.2357685745307895</v>
      </c>
      <c r="F44" s="25">
        <f t="shared" si="5"/>
        <v>125</v>
      </c>
      <c r="G44" s="61">
        <v>0.45137273150302465</v>
      </c>
      <c r="H44" s="25">
        <f t="shared" si="1"/>
        <v>123</v>
      </c>
      <c r="I44" s="61">
        <v>0.23514813091360323</v>
      </c>
      <c r="J44" s="25">
        <f t="shared" si="2"/>
        <v>47</v>
      </c>
      <c r="K44" s="62">
        <v>7.7710563052582601E-2</v>
      </c>
      <c r="L44" s="25">
        <f t="shared" si="3"/>
        <v>6</v>
      </c>
      <c r="M44" s="27">
        <v>0.14308837811589512</v>
      </c>
      <c r="N44" s="25">
        <v>104</v>
      </c>
      <c r="O44" s="28">
        <v>3.1634446397188047</v>
      </c>
      <c r="P44" s="18">
        <v>70</v>
      </c>
      <c r="Q44" s="28">
        <v>37.917897448009654</v>
      </c>
      <c r="R44" s="18">
        <f t="shared" si="4"/>
        <v>97</v>
      </c>
      <c r="S44" s="29">
        <v>0</v>
      </c>
      <c r="T44" s="29">
        <v>0</v>
      </c>
      <c r="U44" s="29">
        <v>0.21084390959296051</v>
      </c>
      <c r="V44" s="26">
        <v>110</v>
      </c>
      <c r="W44" s="29">
        <v>1.2356447158017152</v>
      </c>
      <c r="X44" s="26">
        <v>24</v>
      </c>
      <c r="Y44" s="29">
        <v>0</v>
      </c>
      <c r="Z44" s="29">
        <v>0</v>
      </c>
      <c r="AA44" s="30">
        <v>8.8238297002632304</v>
      </c>
      <c r="AB44" s="26">
        <v>85</v>
      </c>
      <c r="AC44" s="19">
        <v>0.32589401780009686</v>
      </c>
      <c r="AD44" s="26">
        <v>123</v>
      </c>
      <c r="AE44" s="19" t="s">
        <v>366</v>
      </c>
      <c r="AF44" s="19" t="s">
        <v>366</v>
      </c>
      <c r="AG44" s="19">
        <v>0.32136155448578474</v>
      </c>
      <c r="AH44" s="26">
        <v>84</v>
      </c>
      <c r="AI44" s="21">
        <v>18.931988251202789</v>
      </c>
      <c r="AJ44" s="31">
        <v>111</v>
      </c>
      <c r="AK44" s="24">
        <v>21.578790114122246</v>
      </c>
      <c r="AL44" s="23">
        <v>108</v>
      </c>
      <c r="AM44" s="14">
        <v>5.0205449082002955</v>
      </c>
      <c r="AN44" s="31">
        <v>10</v>
      </c>
      <c r="AO44" s="15">
        <v>0.16823402042159338</v>
      </c>
      <c r="AP44" s="25">
        <v>7</v>
      </c>
      <c r="AQ44" s="7">
        <v>50667</v>
      </c>
      <c r="AR44" s="23">
        <v>10</v>
      </c>
      <c r="AS44" s="16">
        <v>55032</v>
      </c>
    </row>
    <row r="45" spans="1:45">
      <c r="A45" s="20" t="s">
        <v>123</v>
      </c>
      <c r="B45" s="20" t="s">
        <v>38</v>
      </c>
      <c r="C45" s="20" t="s">
        <v>27</v>
      </c>
      <c r="D45" s="20" t="s">
        <v>124</v>
      </c>
      <c r="E45" s="61">
        <v>0.29418047643707923</v>
      </c>
      <c r="F45" s="25">
        <f t="shared" si="5"/>
        <v>44</v>
      </c>
      <c r="G45" s="61">
        <v>0.47608104609010876</v>
      </c>
      <c r="H45" s="25">
        <f t="shared" si="1"/>
        <v>75</v>
      </c>
      <c r="I45" s="61">
        <v>0.18261263593992749</v>
      </c>
      <c r="J45" s="25">
        <f t="shared" si="2"/>
        <v>108</v>
      </c>
      <c r="K45" s="62">
        <v>4.7125841532884516E-2</v>
      </c>
      <c r="L45" s="25">
        <f t="shared" si="3"/>
        <v>26</v>
      </c>
      <c r="M45" s="27">
        <v>0.19223135809469805</v>
      </c>
      <c r="N45" s="25">
        <v>51</v>
      </c>
      <c r="O45" s="28">
        <v>5.5267313331829468</v>
      </c>
      <c r="P45" s="18">
        <v>39</v>
      </c>
      <c r="Q45" s="28">
        <v>51.220989655805241</v>
      </c>
      <c r="R45" s="18">
        <f t="shared" si="4"/>
        <v>42</v>
      </c>
      <c r="S45" s="29">
        <v>7.9141030434002682E-2</v>
      </c>
      <c r="T45" s="26">
        <v>72</v>
      </c>
      <c r="U45" s="29">
        <v>0.29626193395682815</v>
      </c>
      <c r="V45" s="26">
        <v>87</v>
      </c>
      <c r="W45" s="29">
        <v>0.26124276917335326</v>
      </c>
      <c r="X45" s="26">
        <v>92</v>
      </c>
      <c r="Y45" s="29">
        <v>0</v>
      </c>
      <c r="Z45" s="29">
        <v>0</v>
      </c>
      <c r="AA45" s="30">
        <v>7.9132373814516948</v>
      </c>
      <c r="AB45" s="26">
        <v>97</v>
      </c>
      <c r="AC45" s="19">
        <v>0.54058576379081413</v>
      </c>
      <c r="AD45" s="26">
        <v>81</v>
      </c>
      <c r="AE45" s="19">
        <v>0.68476248773371384</v>
      </c>
      <c r="AF45" s="26">
        <v>26</v>
      </c>
      <c r="AG45" s="19">
        <v>0.29946999402379154</v>
      </c>
      <c r="AH45" s="26">
        <v>87</v>
      </c>
      <c r="AI45" s="21">
        <v>33.016160275508071</v>
      </c>
      <c r="AJ45" s="31">
        <v>64</v>
      </c>
      <c r="AK45" s="24">
        <v>29.679589832177651</v>
      </c>
      <c r="AL45" s="23">
        <v>58</v>
      </c>
      <c r="AM45" s="14">
        <v>0.15323176897045573</v>
      </c>
      <c r="AN45" s="31">
        <v>66</v>
      </c>
      <c r="AO45" s="15">
        <v>1.5872815276320944E-2</v>
      </c>
      <c r="AP45" s="25">
        <v>100</v>
      </c>
      <c r="AQ45" s="7">
        <v>40843</v>
      </c>
      <c r="AR45" s="23">
        <v>38</v>
      </c>
      <c r="AS45" s="16">
        <v>160770</v>
      </c>
    </row>
    <row r="46" spans="1:45">
      <c r="A46" s="20" t="s">
        <v>125</v>
      </c>
      <c r="B46" s="20" t="s">
        <v>38</v>
      </c>
      <c r="C46" s="20" t="s">
        <v>27</v>
      </c>
      <c r="D46" s="20" t="s">
        <v>126</v>
      </c>
      <c r="E46" s="61">
        <v>0.34194000935266217</v>
      </c>
      <c r="F46" s="25">
        <f t="shared" si="5"/>
        <v>17</v>
      </c>
      <c r="G46" s="61">
        <v>0.41916627697240966</v>
      </c>
      <c r="H46" s="25">
        <f t="shared" si="1"/>
        <v>141</v>
      </c>
      <c r="I46" s="61">
        <v>0.22299418798850959</v>
      </c>
      <c r="J46" s="25">
        <f t="shared" si="2"/>
        <v>58</v>
      </c>
      <c r="K46" s="62">
        <v>1.5899525686418597E-2</v>
      </c>
      <c r="L46" s="25">
        <f t="shared" si="3"/>
        <v>97</v>
      </c>
      <c r="M46" s="27">
        <v>0.31618553357119689</v>
      </c>
      <c r="N46" s="25">
        <v>9</v>
      </c>
      <c r="O46" s="28">
        <v>21.281225520062666</v>
      </c>
      <c r="P46" s="18">
        <v>2</v>
      </c>
      <c r="Q46" s="28">
        <v>92.977050216000947</v>
      </c>
      <c r="R46" s="18">
        <f t="shared" si="4"/>
        <v>2</v>
      </c>
      <c r="S46" s="29">
        <v>1.3769710663884358</v>
      </c>
      <c r="T46" s="26">
        <v>13</v>
      </c>
      <c r="U46" s="29">
        <v>0.91652146216145192</v>
      </c>
      <c r="V46" s="26">
        <v>16</v>
      </c>
      <c r="W46" s="29">
        <v>1.8852278928680271</v>
      </c>
      <c r="X46" s="26">
        <v>10</v>
      </c>
      <c r="Y46" s="29">
        <v>5.1215000000000002</v>
      </c>
      <c r="Z46" s="26">
        <v>15</v>
      </c>
      <c r="AA46" s="30">
        <v>33.100690007411728</v>
      </c>
      <c r="AB46" s="26">
        <v>14</v>
      </c>
      <c r="AC46" s="19">
        <v>0.80967651595366819</v>
      </c>
      <c r="AD46" s="26">
        <v>40</v>
      </c>
      <c r="AE46" s="19">
        <v>0.97210905207212228</v>
      </c>
      <c r="AF46" s="26">
        <v>14</v>
      </c>
      <c r="AG46" s="19">
        <v>0.95512133533185217</v>
      </c>
      <c r="AH46" s="26">
        <v>13</v>
      </c>
      <c r="AI46" s="21">
        <v>56.783521784233592</v>
      </c>
      <c r="AJ46" s="31">
        <v>14</v>
      </c>
      <c r="AK46" s="24">
        <v>58.288140934437024</v>
      </c>
      <c r="AL46" s="23">
        <v>8</v>
      </c>
      <c r="AM46" s="14">
        <v>4.2199656487279857E-2</v>
      </c>
      <c r="AN46" s="31">
        <v>82</v>
      </c>
      <c r="AO46" s="15">
        <v>5.5341141976693743E-2</v>
      </c>
      <c r="AP46" s="25">
        <v>54</v>
      </c>
      <c r="AQ46" s="7">
        <v>43648</v>
      </c>
      <c r="AR46" s="23">
        <v>28</v>
      </c>
      <c r="AS46" s="16">
        <v>141097</v>
      </c>
    </row>
    <row r="47" spans="1:45">
      <c r="A47" s="20" t="s">
        <v>127</v>
      </c>
      <c r="B47" s="20" t="s">
        <v>69</v>
      </c>
      <c r="C47" s="20" t="s">
        <v>27</v>
      </c>
      <c r="D47" s="20" t="s">
        <v>128</v>
      </c>
      <c r="E47" s="61">
        <v>0.36539569035849689</v>
      </c>
      <c r="F47" s="25">
        <f t="shared" si="5"/>
        <v>11</v>
      </c>
      <c r="G47" s="61">
        <v>0.49458895234438738</v>
      </c>
      <c r="H47" s="25">
        <f t="shared" si="1"/>
        <v>44</v>
      </c>
      <c r="I47" s="61">
        <v>0.13152085232998992</v>
      </c>
      <c r="J47" s="25">
        <f t="shared" si="2"/>
        <v>142</v>
      </c>
      <c r="K47" s="62">
        <v>8.4945049671257856E-3</v>
      </c>
      <c r="L47" s="25">
        <f t="shared" si="3"/>
        <v>137</v>
      </c>
      <c r="M47" s="27">
        <v>0.32906731330549194</v>
      </c>
      <c r="N47" s="25">
        <v>7</v>
      </c>
      <c r="O47" s="28">
        <v>10.81372096600523</v>
      </c>
      <c r="P47" s="18">
        <v>9</v>
      </c>
      <c r="Q47" s="28">
        <v>78.567674788334656</v>
      </c>
      <c r="R47" s="18">
        <f t="shared" si="4"/>
        <v>10</v>
      </c>
      <c r="S47" s="29">
        <v>1.1450493745102877</v>
      </c>
      <c r="T47" s="26">
        <v>19</v>
      </c>
      <c r="U47" s="29">
        <v>1.132600153982658</v>
      </c>
      <c r="V47" s="26">
        <v>11</v>
      </c>
      <c r="W47" s="29">
        <v>0.67635424566006019</v>
      </c>
      <c r="X47" s="26">
        <v>50</v>
      </c>
      <c r="Y47" s="29">
        <v>5.398299999999999</v>
      </c>
      <c r="Z47" s="26">
        <v>14</v>
      </c>
      <c r="AA47" s="30">
        <v>33.169366144775388</v>
      </c>
      <c r="AB47" s="26">
        <v>13</v>
      </c>
      <c r="AC47" s="19">
        <v>0.98374654376331638</v>
      </c>
      <c r="AD47" s="26">
        <v>17</v>
      </c>
      <c r="AE47" s="19">
        <v>1.5518164255259306</v>
      </c>
      <c r="AF47" s="26">
        <v>2</v>
      </c>
      <c r="AG47" s="19">
        <v>0.39414421892233442</v>
      </c>
      <c r="AH47" s="26">
        <v>70</v>
      </c>
      <c r="AI47" s="21">
        <v>64.68629181779076</v>
      </c>
      <c r="AJ47" s="31">
        <v>8</v>
      </c>
      <c r="AK47" s="24">
        <v>56.596220582062877</v>
      </c>
      <c r="AL47" s="23">
        <v>10</v>
      </c>
      <c r="AM47" s="14">
        <v>0.37510766384220684</v>
      </c>
      <c r="AN47" s="31">
        <v>46</v>
      </c>
      <c r="AO47" s="15">
        <v>4.6854298419237349E-2</v>
      </c>
      <c r="AP47" s="25">
        <v>67</v>
      </c>
      <c r="AQ47" s="7">
        <v>40453</v>
      </c>
      <c r="AR47" s="23">
        <v>43</v>
      </c>
      <c r="AS47" s="16">
        <v>390328</v>
      </c>
    </row>
    <row r="48" spans="1:45">
      <c r="A48" s="20" t="s">
        <v>129</v>
      </c>
      <c r="B48" s="20" t="s">
        <v>38</v>
      </c>
      <c r="C48" s="20" t="s">
        <v>27</v>
      </c>
      <c r="D48" s="20" t="s">
        <v>130</v>
      </c>
      <c r="E48" s="61">
        <v>0.33840287831658616</v>
      </c>
      <c r="F48" s="25">
        <f t="shared" si="5"/>
        <v>19</v>
      </c>
      <c r="G48" s="61">
        <v>0.46683772200163409</v>
      </c>
      <c r="H48" s="25">
        <f t="shared" si="1"/>
        <v>94</v>
      </c>
      <c r="I48" s="61">
        <v>0.18104152631050843</v>
      </c>
      <c r="J48" s="25">
        <f t="shared" si="2"/>
        <v>111</v>
      </c>
      <c r="K48" s="62">
        <v>1.3717873371271304E-2</v>
      </c>
      <c r="L48" s="25">
        <f t="shared" si="3"/>
        <v>114</v>
      </c>
      <c r="M48" s="27">
        <v>0.25392048770996822</v>
      </c>
      <c r="N48" s="25">
        <v>22</v>
      </c>
      <c r="O48" s="28">
        <v>7.7440962954147468</v>
      </c>
      <c r="P48" s="18">
        <v>25</v>
      </c>
      <c r="Q48" s="28">
        <v>64.269109859630092</v>
      </c>
      <c r="R48" s="18">
        <f t="shared" si="4"/>
        <v>24</v>
      </c>
      <c r="S48" s="29">
        <v>1.2427904712247309</v>
      </c>
      <c r="T48" s="26">
        <v>16</v>
      </c>
      <c r="U48" s="29">
        <v>0.86468776198571595</v>
      </c>
      <c r="V48" s="26">
        <v>18</v>
      </c>
      <c r="W48" s="29">
        <v>1.1538680235710834</v>
      </c>
      <c r="X48" s="26">
        <v>28</v>
      </c>
      <c r="Y48" s="29">
        <v>17.332199999999997</v>
      </c>
      <c r="Z48" s="26">
        <v>10</v>
      </c>
      <c r="AA48" s="30">
        <v>30.258055783403531</v>
      </c>
      <c r="AB48" s="26">
        <v>16</v>
      </c>
      <c r="AC48" s="19">
        <v>0.86146837953718602</v>
      </c>
      <c r="AD48" s="26">
        <v>28</v>
      </c>
      <c r="AE48" s="19">
        <v>0.8069739952595707</v>
      </c>
      <c r="AF48" s="26">
        <v>22</v>
      </c>
      <c r="AG48" s="19">
        <v>1.1416922396095519</v>
      </c>
      <c r="AH48" s="26">
        <v>4</v>
      </c>
      <c r="AI48" s="21">
        <v>57.217907070179386</v>
      </c>
      <c r="AJ48" s="31">
        <v>12</v>
      </c>
      <c r="AK48" s="24">
        <v>48.894036363036115</v>
      </c>
      <c r="AL48" s="23">
        <v>15</v>
      </c>
      <c r="AM48" s="14">
        <v>0.27611062724547369</v>
      </c>
      <c r="AN48" s="18">
        <v>53</v>
      </c>
      <c r="AO48" s="15">
        <v>4.0614162569218848E-2</v>
      </c>
      <c r="AP48" s="25">
        <v>75</v>
      </c>
      <c r="AQ48" s="7">
        <v>42543</v>
      </c>
      <c r="AR48" s="23">
        <v>29</v>
      </c>
      <c r="AS48" s="16">
        <v>721053</v>
      </c>
    </row>
    <row r="49" spans="1:45">
      <c r="A49" s="20" t="s">
        <v>131</v>
      </c>
      <c r="B49" s="20" t="s">
        <v>38</v>
      </c>
      <c r="C49" s="20" t="s">
        <v>31</v>
      </c>
      <c r="D49" s="20" t="s">
        <v>132</v>
      </c>
      <c r="E49" s="61">
        <v>0.20133882595262617</v>
      </c>
      <c r="F49" s="25">
        <f t="shared" si="5"/>
        <v>145</v>
      </c>
      <c r="G49" s="61">
        <v>0.52677651905252321</v>
      </c>
      <c r="H49" s="25">
        <f t="shared" si="1"/>
        <v>9</v>
      </c>
      <c r="I49" s="61">
        <v>0.26776519052523173</v>
      </c>
      <c r="J49" s="25">
        <f t="shared" si="2"/>
        <v>22</v>
      </c>
      <c r="K49" s="62">
        <v>4.1194644696189494E-3</v>
      </c>
      <c r="L49" s="25">
        <f t="shared" si="3"/>
        <v>147</v>
      </c>
      <c r="M49" s="27">
        <v>9.6722621902478018E-2</v>
      </c>
      <c r="N49" s="25">
        <v>144</v>
      </c>
      <c r="O49" s="28">
        <v>3.4965034965034967</v>
      </c>
      <c r="P49" s="18">
        <v>62</v>
      </c>
      <c r="Q49" s="28">
        <v>31.361477211967081</v>
      </c>
      <c r="R49" s="18">
        <f t="shared" si="4"/>
        <v>135</v>
      </c>
      <c r="S49" s="29">
        <v>1.6374762919539458</v>
      </c>
      <c r="T49" s="26">
        <v>9</v>
      </c>
      <c r="U49" s="29">
        <v>0.16819684281328798</v>
      </c>
      <c r="V49" s="26">
        <v>124</v>
      </c>
      <c r="W49" s="29">
        <v>1.3192612137203166</v>
      </c>
      <c r="X49" s="26">
        <v>22</v>
      </c>
      <c r="Y49" s="29">
        <v>0</v>
      </c>
      <c r="Z49" s="29">
        <v>0</v>
      </c>
      <c r="AA49" s="30">
        <v>14.752205731330465</v>
      </c>
      <c r="AB49" s="26">
        <v>57</v>
      </c>
      <c r="AC49" s="19">
        <v>0.34900975627196423</v>
      </c>
      <c r="AD49" s="26">
        <v>119</v>
      </c>
      <c r="AE49" s="19" t="s">
        <v>366</v>
      </c>
      <c r="AF49" s="19" t="s">
        <v>366</v>
      </c>
      <c r="AG49" s="19">
        <v>0.1476173864370538</v>
      </c>
      <c r="AH49" s="26">
        <v>115</v>
      </c>
      <c r="AI49" s="21">
        <v>15.278103971978632</v>
      </c>
      <c r="AJ49" s="31">
        <v>123</v>
      </c>
      <c r="AK49" s="24">
        <v>19.925288460296528</v>
      </c>
      <c r="AL49" s="23">
        <v>117</v>
      </c>
      <c r="AM49" s="14">
        <v>0.96568816359117793</v>
      </c>
      <c r="AN49" s="18">
        <v>31</v>
      </c>
      <c r="AO49" s="15">
        <v>-1.1331213825711258E-2</v>
      </c>
      <c r="AP49" s="25">
        <v>130</v>
      </c>
      <c r="AQ49" s="7">
        <v>29992</v>
      </c>
      <c r="AR49" s="23">
        <v>144</v>
      </c>
      <c r="AS49" s="16">
        <v>12128</v>
      </c>
    </row>
    <row r="50" spans="1:45">
      <c r="A50" s="20" t="s">
        <v>133</v>
      </c>
      <c r="B50" s="20" t="s">
        <v>56</v>
      </c>
      <c r="C50" s="20" t="s">
        <v>31</v>
      </c>
      <c r="D50" s="20" t="s">
        <v>134</v>
      </c>
      <c r="E50" s="61">
        <v>0.26280623608017817</v>
      </c>
      <c r="F50" s="25">
        <f t="shared" si="5"/>
        <v>88</v>
      </c>
      <c r="G50" s="61">
        <v>0.46547884187082406</v>
      </c>
      <c r="H50" s="25">
        <f t="shared" si="1"/>
        <v>96</v>
      </c>
      <c r="I50" s="61">
        <v>0.23904974016332592</v>
      </c>
      <c r="J50" s="25">
        <f t="shared" si="2"/>
        <v>42</v>
      </c>
      <c r="K50" s="62">
        <v>3.2665181885671864E-2</v>
      </c>
      <c r="L50" s="25">
        <f t="shared" si="3"/>
        <v>48</v>
      </c>
      <c r="M50" s="27">
        <v>0.16752767527675277</v>
      </c>
      <c r="N50" s="25">
        <v>69</v>
      </c>
      <c r="O50" s="28">
        <v>2.4003840614498322</v>
      </c>
      <c r="P50" s="18">
        <v>86</v>
      </c>
      <c r="Q50" s="28">
        <v>41.121937054605773</v>
      </c>
      <c r="R50" s="18">
        <f t="shared" si="4"/>
        <v>80</v>
      </c>
      <c r="S50" s="29">
        <v>0</v>
      </c>
      <c r="T50" s="29">
        <v>0</v>
      </c>
      <c r="U50" s="29">
        <v>0.46473762028989685</v>
      </c>
      <c r="V50" s="26">
        <v>57</v>
      </c>
      <c r="W50" s="29">
        <v>0</v>
      </c>
      <c r="X50" s="29">
        <v>0</v>
      </c>
      <c r="Y50" s="29">
        <v>0</v>
      </c>
      <c r="Z50" s="29">
        <v>0</v>
      </c>
      <c r="AA50" s="30">
        <v>10.575717363033327</v>
      </c>
      <c r="AB50" s="26">
        <v>77</v>
      </c>
      <c r="AC50" s="19">
        <v>0.65004034427594226</v>
      </c>
      <c r="AD50" s="26">
        <v>62</v>
      </c>
      <c r="AE50" s="19" t="s">
        <v>366</v>
      </c>
      <c r="AF50" s="19" t="s">
        <v>366</v>
      </c>
      <c r="AG50" s="19">
        <v>0.47665193207979023</v>
      </c>
      <c r="AH50" s="26">
        <v>55</v>
      </c>
      <c r="AI50" s="21">
        <v>33.584119137985901</v>
      </c>
      <c r="AJ50" s="31">
        <v>63</v>
      </c>
      <c r="AK50" s="24">
        <v>28.401289096330064</v>
      </c>
      <c r="AL50" s="23">
        <v>63</v>
      </c>
      <c r="AM50" s="14">
        <v>2.3356511057271834</v>
      </c>
      <c r="AN50" s="31">
        <v>20</v>
      </c>
      <c r="AO50" s="15">
        <v>0.20567375886524822</v>
      </c>
      <c r="AP50" s="25">
        <v>4</v>
      </c>
      <c r="AQ50" s="7">
        <v>44281</v>
      </c>
      <c r="AR50" s="23">
        <v>20</v>
      </c>
      <c r="AS50" s="16">
        <v>12920</v>
      </c>
    </row>
    <row r="51" spans="1:45">
      <c r="A51" s="20" t="s">
        <v>135</v>
      </c>
      <c r="B51" s="20" t="s">
        <v>38</v>
      </c>
      <c r="C51" s="20" t="s">
        <v>31</v>
      </c>
      <c r="D51" s="20" t="s">
        <v>136</v>
      </c>
      <c r="E51" s="61">
        <v>0.1825910931174089</v>
      </c>
      <c r="F51" s="25">
        <f t="shared" si="5"/>
        <v>147</v>
      </c>
      <c r="G51" s="61">
        <v>0.44574898785425099</v>
      </c>
      <c r="H51" s="25">
        <f t="shared" si="1"/>
        <v>128</v>
      </c>
      <c r="I51" s="61">
        <v>0.351417004048583</v>
      </c>
      <c r="J51" s="25">
        <f t="shared" si="2"/>
        <v>1</v>
      </c>
      <c r="K51" s="62">
        <v>2.0242914979757085E-2</v>
      </c>
      <c r="L51" s="25">
        <f t="shared" si="3"/>
        <v>79</v>
      </c>
      <c r="M51" s="27">
        <v>0.12252663622526636</v>
      </c>
      <c r="N51" s="25">
        <v>129</v>
      </c>
      <c r="O51" s="28">
        <v>2.5773195876288661</v>
      </c>
      <c r="P51" s="18">
        <v>82</v>
      </c>
      <c r="Q51" s="28">
        <v>30.659726253536245</v>
      </c>
      <c r="R51" s="18">
        <f t="shared" si="4"/>
        <v>139</v>
      </c>
      <c r="S51" s="29">
        <v>0</v>
      </c>
      <c r="T51" s="29">
        <v>0</v>
      </c>
      <c r="U51" s="29">
        <v>0.36363169286632679</v>
      </c>
      <c r="V51" s="26">
        <v>75</v>
      </c>
      <c r="W51" s="29">
        <v>0.98797958175531031</v>
      </c>
      <c r="X51" s="26">
        <v>35</v>
      </c>
      <c r="Y51" s="29">
        <v>0</v>
      </c>
      <c r="Z51" s="29">
        <v>0</v>
      </c>
      <c r="AA51" s="30">
        <v>11.493810535778307</v>
      </c>
      <c r="AB51" s="26">
        <v>72</v>
      </c>
      <c r="AC51" s="19">
        <v>0.15723689743547864</v>
      </c>
      <c r="AD51" s="26">
        <v>140</v>
      </c>
      <c r="AE51" s="19" t="s">
        <v>366</v>
      </c>
      <c r="AF51" s="19" t="s">
        <v>366</v>
      </c>
      <c r="AG51" s="19">
        <v>0.26913646046092582</v>
      </c>
      <c r="AH51" s="26">
        <v>90</v>
      </c>
      <c r="AI51" s="21">
        <v>12.034778026181895</v>
      </c>
      <c r="AJ51" s="31">
        <v>135</v>
      </c>
      <c r="AK51" s="24">
        <v>17.675301163895266</v>
      </c>
      <c r="AL51" s="23">
        <v>127</v>
      </c>
      <c r="AM51" s="14">
        <v>0</v>
      </c>
      <c r="AN51" s="45">
        <v>0</v>
      </c>
      <c r="AO51" s="15">
        <v>3.2823129251700681E-2</v>
      </c>
      <c r="AP51" s="25">
        <v>83</v>
      </c>
      <c r="AQ51" s="7">
        <v>38998</v>
      </c>
      <c r="AR51" s="23">
        <v>60</v>
      </c>
      <c r="AS51" s="16">
        <v>12146</v>
      </c>
    </row>
    <row r="52" spans="1:45">
      <c r="A52" s="20" t="s">
        <v>137</v>
      </c>
      <c r="B52" s="20" t="s">
        <v>30</v>
      </c>
      <c r="C52" s="20" t="s">
        <v>31</v>
      </c>
      <c r="D52" s="20" t="s">
        <v>138</v>
      </c>
      <c r="E52" s="61">
        <v>0.25560273649445625</v>
      </c>
      <c r="F52" s="25">
        <f t="shared" si="5"/>
        <v>102</v>
      </c>
      <c r="G52" s="61">
        <v>0.49693323897145553</v>
      </c>
      <c r="H52" s="25">
        <f t="shared" si="1"/>
        <v>42</v>
      </c>
      <c r="I52" s="61">
        <v>0.23330974286388298</v>
      </c>
      <c r="J52" s="25">
        <f t="shared" si="2"/>
        <v>49</v>
      </c>
      <c r="K52" s="62">
        <v>1.4154281670205236E-2</v>
      </c>
      <c r="L52" s="25">
        <f t="shared" si="3"/>
        <v>111</v>
      </c>
      <c r="M52" s="27">
        <v>0.15453436356242375</v>
      </c>
      <c r="N52" s="25">
        <v>84</v>
      </c>
      <c r="O52" s="28">
        <v>2.315112540192926</v>
      </c>
      <c r="P52" s="18">
        <v>89</v>
      </c>
      <c r="Q52" s="28">
        <v>39.186821525452984</v>
      </c>
      <c r="R52" s="18">
        <f t="shared" si="4"/>
        <v>89</v>
      </c>
      <c r="S52" s="29">
        <v>0.34011525180084484</v>
      </c>
      <c r="T52" s="26">
        <v>47</v>
      </c>
      <c r="U52" s="29">
        <v>0.53235288219716903</v>
      </c>
      <c r="V52" s="26">
        <v>50</v>
      </c>
      <c r="W52" s="29">
        <v>0.25568908207619534</v>
      </c>
      <c r="X52" s="26">
        <v>94</v>
      </c>
      <c r="Y52" s="29">
        <v>1.3659999999999999</v>
      </c>
      <c r="Z52" s="26">
        <v>28</v>
      </c>
      <c r="AA52" s="30">
        <v>14.465057292576212</v>
      </c>
      <c r="AB52" s="26">
        <v>60</v>
      </c>
      <c r="AC52" s="19">
        <v>0.47159039571588385</v>
      </c>
      <c r="AD52" s="26">
        <v>97</v>
      </c>
      <c r="AE52" s="19" t="s">
        <v>366</v>
      </c>
      <c r="AF52" s="19" t="s">
        <v>366</v>
      </c>
      <c r="AG52" s="19">
        <v>0.15472808060406537</v>
      </c>
      <c r="AH52" s="26">
        <v>112</v>
      </c>
      <c r="AI52" s="21">
        <v>19.506785242787096</v>
      </c>
      <c r="AJ52" s="31">
        <v>110</v>
      </c>
      <c r="AK52" s="24">
        <v>23.934683196169669</v>
      </c>
      <c r="AL52" s="23">
        <v>91</v>
      </c>
      <c r="AM52" s="14">
        <v>0.33451274310838475</v>
      </c>
      <c r="AN52" s="18">
        <v>47</v>
      </c>
      <c r="AO52" s="15">
        <v>8.3729737218861122E-2</v>
      </c>
      <c r="AP52" s="25">
        <v>34</v>
      </c>
      <c r="AQ52" s="7">
        <v>32558</v>
      </c>
      <c r="AR52" s="23">
        <v>127</v>
      </c>
      <c r="AS52" s="16">
        <v>46932</v>
      </c>
    </row>
    <row r="53" spans="1:45">
      <c r="A53" s="20" t="s">
        <v>139</v>
      </c>
      <c r="B53" s="20" t="s">
        <v>26</v>
      </c>
      <c r="C53" s="20" t="s">
        <v>31</v>
      </c>
      <c r="D53" s="20" t="s">
        <v>140</v>
      </c>
      <c r="E53" s="61">
        <v>0.28291302110138961</v>
      </c>
      <c r="F53" s="25">
        <f t="shared" si="5"/>
        <v>57</v>
      </c>
      <c r="G53" s="61">
        <v>0.48239835306227485</v>
      </c>
      <c r="H53" s="25">
        <f t="shared" si="1"/>
        <v>66</v>
      </c>
      <c r="I53" s="61">
        <v>0.20051466803911477</v>
      </c>
      <c r="J53" s="25">
        <f t="shared" si="2"/>
        <v>83</v>
      </c>
      <c r="K53" s="62">
        <v>3.4173957797220794E-2</v>
      </c>
      <c r="L53" s="25">
        <f t="shared" si="3"/>
        <v>41</v>
      </c>
      <c r="M53" s="27">
        <v>0.19421564956944964</v>
      </c>
      <c r="N53" s="25">
        <v>48</v>
      </c>
      <c r="O53" s="28">
        <v>3.9184473152513313</v>
      </c>
      <c r="P53" s="18">
        <v>56</v>
      </c>
      <c r="Q53" s="28">
        <v>47.782917522494813</v>
      </c>
      <c r="R53" s="18">
        <f t="shared" si="4"/>
        <v>51</v>
      </c>
      <c r="S53" s="29">
        <v>0</v>
      </c>
      <c r="T53" s="29">
        <v>0</v>
      </c>
      <c r="U53" s="29">
        <v>0.36503027630042806</v>
      </c>
      <c r="V53" s="26">
        <v>74</v>
      </c>
      <c r="W53" s="29">
        <v>0.12151406525305304</v>
      </c>
      <c r="X53" s="26">
        <v>111</v>
      </c>
      <c r="Y53" s="29">
        <v>0</v>
      </c>
      <c r="Z53" s="29">
        <v>0</v>
      </c>
      <c r="AA53" s="30">
        <v>8.7026447889375422</v>
      </c>
      <c r="AB53" s="26">
        <v>88</v>
      </c>
      <c r="AC53" s="19">
        <v>0.60359933141537969</v>
      </c>
      <c r="AD53" s="26">
        <v>70</v>
      </c>
      <c r="AE53" s="19" t="s">
        <v>366</v>
      </c>
      <c r="AF53" s="19" t="s">
        <v>366</v>
      </c>
      <c r="AG53" s="19">
        <v>0.44013430580503099</v>
      </c>
      <c r="AH53" s="26">
        <v>62</v>
      </c>
      <c r="AI53" s="21">
        <v>31.122114310623374</v>
      </c>
      <c r="AJ53" s="31">
        <v>70</v>
      </c>
      <c r="AK53" s="24">
        <v>28.330229069885707</v>
      </c>
      <c r="AL53" s="23">
        <v>64</v>
      </c>
      <c r="AM53" s="14">
        <v>0.29256951466428216</v>
      </c>
      <c r="AN53" s="18">
        <v>51</v>
      </c>
      <c r="AO53" s="15">
        <v>6.4193885578197565E-2</v>
      </c>
      <c r="AP53" s="25">
        <v>44</v>
      </c>
      <c r="AQ53" s="7">
        <v>39107</v>
      </c>
      <c r="AR53" s="23">
        <v>57</v>
      </c>
      <c r="AS53" s="16">
        <v>98754</v>
      </c>
    </row>
    <row r="54" spans="1:45">
      <c r="A54" s="20" t="s">
        <v>141</v>
      </c>
      <c r="B54" s="20" t="s">
        <v>38</v>
      </c>
      <c r="C54" s="20" t="s">
        <v>31</v>
      </c>
      <c r="D54" s="20" t="s">
        <v>142</v>
      </c>
      <c r="E54" s="61">
        <v>0.26898638426626326</v>
      </c>
      <c r="F54" s="25">
        <f t="shared" si="5"/>
        <v>80</v>
      </c>
      <c r="G54" s="61">
        <v>0.46580937972768532</v>
      </c>
      <c r="H54" s="25">
        <f t="shared" si="1"/>
        <v>95</v>
      </c>
      <c r="I54" s="61">
        <v>0.23328290468986385</v>
      </c>
      <c r="J54" s="25">
        <f t="shared" si="2"/>
        <v>50</v>
      </c>
      <c r="K54" s="62">
        <v>3.1921331316187594E-2</v>
      </c>
      <c r="L54" s="25">
        <f t="shared" si="3"/>
        <v>49</v>
      </c>
      <c r="M54" s="27">
        <v>0.13798102266736953</v>
      </c>
      <c r="N54" s="25">
        <v>110</v>
      </c>
      <c r="O54" s="28">
        <v>1.3062290799248919</v>
      </c>
      <c r="P54" s="18">
        <v>123</v>
      </c>
      <c r="Q54" s="28">
        <v>37.071690070520098</v>
      </c>
      <c r="R54" s="18">
        <f t="shared" si="4"/>
        <v>105</v>
      </c>
      <c r="S54" s="29">
        <v>0.95209806097549132</v>
      </c>
      <c r="T54" s="26">
        <v>24</v>
      </c>
      <c r="U54" s="29">
        <v>0.38698075667929371</v>
      </c>
      <c r="V54" s="26">
        <v>71</v>
      </c>
      <c r="W54" s="29">
        <v>0.300488977517961</v>
      </c>
      <c r="X54" s="26">
        <v>90</v>
      </c>
      <c r="Y54" s="29">
        <v>0</v>
      </c>
      <c r="Z54" s="29">
        <v>0</v>
      </c>
      <c r="AA54" s="30">
        <v>13.638159355359386</v>
      </c>
      <c r="AB54" s="26">
        <v>64</v>
      </c>
      <c r="AC54" s="19">
        <v>0.70192495968805757</v>
      </c>
      <c r="AD54" s="26">
        <v>53</v>
      </c>
      <c r="AE54" s="19" t="s">
        <v>366</v>
      </c>
      <c r="AF54" s="19" t="s">
        <v>366</v>
      </c>
      <c r="AG54" s="19">
        <v>0.37933008121646394</v>
      </c>
      <c r="AH54" s="26">
        <v>75</v>
      </c>
      <c r="AI54" s="21">
        <v>32.823189244176945</v>
      </c>
      <c r="AJ54" s="31">
        <v>66</v>
      </c>
      <c r="AK54" s="24">
        <v>27.472311849167607</v>
      </c>
      <c r="AL54" s="23">
        <v>69</v>
      </c>
      <c r="AM54" s="14">
        <v>7.1627104830103247E-2</v>
      </c>
      <c r="AN54" s="31">
        <v>78</v>
      </c>
      <c r="AO54" s="15">
        <v>-1.8065744826383765E-2</v>
      </c>
      <c r="AP54" s="25">
        <v>137</v>
      </c>
      <c r="AQ54" s="7">
        <v>36873</v>
      </c>
      <c r="AR54" s="23">
        <v>83</v>
      </c>
      <c r="AS54" s="16">
        <v>73214</v>
      </c>
    </row>
    <row r="55" spans="1:45">
      <c r="A55" s="20" t="s">
        <v>143</v>
      </c>
      <c r="B55" s="20" t="s">
        <v>26</v>
      </c>
      <c r="C55" s="20" t="s">
        <v>27</v>
      </c>
      <c r="D55" s="20" t="s">
        <v>144</v>
      </c>
      <c r="E55" s="61">
        <v>0.30494195875126789</v>
      </c>
      <c r="F55" s="25">
        <f t="shared" si="5"/>
        <v>38</v>
      </c>
      <c r="G55" s="61">
        <v>0.48988504451707426</v>
      </c>
      <c r="H55" s="25">
        <f t="shared" si="1"/>
        <v>50</v>
      </c>
      <c r="I55" s="61">
        <v>0.17885720725797363</v>
      </c>
      <c r="J55" s="25">
        <f t="shared" si="2"/>
        <v>113</v>
      </c>
      <c r="K55" s="62">
        <v>2.6315789473684209E-2</v>
      </c>
      <c r="L55" s="25">
        <f t="shared" si="3"/>
        <v>59</v>
      </c>
      <c r="M55" s="27">
        <v>0.1927091528979806</v>
      </c>
      <c r="N55" s="25">
        <v>50</v>
      </c>
      <c r="O55" s="28">
        <v>6.3198509845662585</v>
      </c>
      <c r="P55" s="18">
        <v>33</v>
      </c>
      <c r="Q55" s="28">
        <v>53.479479054623489</v>
      </c>
      <c r="R55" s="18">
        <f t="shared" si="4"/>
        <v>39</v>
      </c>
      <c r="S55" s="29">
        <v>0.36640404312108593</v>
      </c>
      <c r="T55" s="26">
        <v>45</v>
      </c>
      <c r="U55" s="29">
        <v>0.87189989593781203</v>
      </c>
      <c r="V55" s="26">
        <v>17</v>
      </c>
      <c r="W55" s="29">
        <v>0.71174772991397861</v>
      </c>
      <c r="X55" s="26">
        <v>48</v>
      </c>
      <c r="Y55" s="29">
        <v>0.2089</v>
      </c>
      <c r="Z55" s="26">
        <v>40</v>
      </c>
      <c r="AA55" s="30">
        <v>23.664489100034309</v>
      </c>
      <c r="AB55" s="26">
        <v>25</v>
      </c>
      <c r="AC55" s="19">
        <v>0.87277021374597241</v>
      </c>
      <c r="AD55" s="26">
        <v>26</v>
      </c>
      <c r="AE55" s="19">
        <v>0.63671302045484801</v>
      </c>
      <c r="AF55" s="26">
        <v>30</v>
      </c>
      <c r="AG55" s="19">
        <v>0.67189565238573445</v>
      </c>
      <c r="AH55" s="26">
        <v>25</v>
      </c>
      <c r="AI55" s="21">
        <v>45.515979966732687</v>
      </c>
      <c r="AJ55" s="31">
        <v>30</v>
      </c>
      <c r="AK55" s="24">
        <v>39.936072466049033</v>
      </c>
      <c r="AL55" s="23">
        <v>30</v>
      </c>
      <c r="AM55" s="14">
        <v>0.24019779119750143</v>
      </c>
      <c r="AN55" s="18">
        <v>55</v>
      </c>
      <c r="AO55" s="15">
        <v>0.10822918977544431</v>
      </c>
      <c r="AP55" s="25">
        <v>18</v>
      </c>
      <c r="AQ55" s="7">
        <v>38851</v>
      </c>
      <c r="AR55" s="23">
        <v>61</v>
      </c>
      <c r="AS55" s="16">
        <v>179839</v>
      </c>
    </row>
    <row r="56" spans="1:45">
      <c r="A56" s="20" t="s">
        <v>145</v>
      </c>
      <c r="B56" s="20" t="s">
        <v>38</v>
      </c>
      <c r="C56" s="20" t="s">
        <v>31</v>
      </c>
      <c r="D56" s="20" t="s">
        <v>146</v>
      </c>
      <c r="E56" s="61">
        <v>0.2670787247885491</v>
      </c>
      <c r="F56" s="25">
        <f t="shared" si="5"/>
        <v>83</v>
      </c>
      <c r="G56" s="61">
        <v>0.51171112556929088</v>
      </c>
      <c r="H56" s="25">
        <f t="shared" si="1"/>
        <v>20</v>
      </c>
      <c r="I56" s="61">
        <v>0.19778789850357839</v>
      </c>
      <c r="J56" s="25">
        <f t="shared" si="2"/>
        <v>87</v>
      </c>
      <c r="K56" s="62">
        <v>2.3422251138581651E-2</v>
      </c>
      <c r="L56" s="25">
        <f t="shared" si="3"/>
        <v>66</v>
      </c>
      <c r="M56" s="27">
        <v>0.18464351005484461</v>
      </c>
      <c r="N56" s="25">
        <v>56</v>
      </c>
      <c r="O56" s="28">
        <v>0</v>
      </c>
      <c r="P56" s="47">
        <v>0</v>
      </c>
      <c r="Q56" s="28">
        <v>39.033477576368874</v>
      </c>
      <c r="R56" s="18">
        <f t="shared" si="4"/>
        <v>91</v>
      </c>
      <c r="S56" s="29">
        <v>0</v>
      </c>
      <c r="T56" s="29">
        <v>0</v>
      </c>
      <c r="U56" s="29">
        <v>0.50056894429383592</v>
      </c>
      <c r="V56" s="26">
        <v>52</v>
      </c>
      <c r="W56" s="29">
        <v>0.26062027625749284</v>
      </c>
      <c r="X56" s="26">
        <v>93</v>
      </c>
      <c r="Y56" s="29">
        <v>0</v>
      </c>
      <c r="Z56" s="29">
        <v>0</v>
      </c>
      <c r="AA56" s="30">
        <v>12.24022159753785</v>
      </c>
      <c r="AB56" s="26">
        <v>70</v>
      </c>
      <c r="AC56" s="19">
        <v>0.5997196070306362</v>
      </c>
      <c r="AD56" s="26">
        <v>72</v>
      </c>
      <c r="AE56" s="19" t="s">
        <v>366</v>
      </c>
      <c r="AF56" s="19" t="s">
        <v>366</v>
      </c>
      <c r="AG56" s="19">
        <v>0.25561012532274574</v>
      </c>
      <c r="AH56" s="26">
        <v>93</v>
      </c>
      <c r="AI56" s="21">
        <v>26.302708493163607</v>
      </c>
      <c r="AJ56" s="31">
        <v>85</v>
      </c>
      <c r="AK56" s="24">
        <v>25.295745494541659</v>
      </c>
      <c r="AL56" s="23">
        <v>81</v>
      </c>
      <c r="AM56" s="14">
        <v>0</v>
      </c>
      <c r="AN56" s="45">
        <v>0</v>
      </c>
      <c r="AO56" s="15">
        <v>1.1267048823878236E-2</v>
      </c>
      <c r="AP56" s="25">
        <v>105</v>
      </c>
      <c r="AQ56" s="7">
        <v>39565</v>
      </c>
      <c r="AR56" s="23">
        <v>51</v>
      </c>
      <c r="AS56" s="16">
        <v>15348</v>
      </c>
    </row>
    <row r="57" spans="1:45">
      <c r="A57" s="20" t="s">
        <v>147</v>
      </c>
      <c r="B57" s="20" t="s">
        <v>69</v>
      </c>
      <c r="C57" s="20" t="s">
        <v>31</v>
      </c>
      <c r="D57" s="20" t="s">
        <v>148</v>
      </c>
      <c r="E57" s="61">
        <v>0.2918792517006803</v>
      </c>
      <c r="F57" s="25">
        <f t="shared" si="5"/>
        <v>47</v>
      </c>
      <c r="G57" s="61">
        <v>0.47512755102040816</v>
      </c>
      <c r="H57" s="25">
        <f t="shared" si="1"/>
        <v>76</v>
      </c>
      <c r="I57" s="61">
        <v>0.19982993197278912</v>
      </c>
      <c r="J57" s="25">
        <f t="shared" si="2"/>
        <v>85</v>
      </c>
      <c r="K57" s="62">
        <v>3.3163265306122451E-2</v>
      </c>
      <c r="L57" s="25">
        <f t="shared" si="3"/>
        <v>44</v>
      </c>
      <c r="M57" s="27">
        <v>0.20933521923620935</v>
      </c>
      <c r="N57" s="25">
        <v>35</v>
      </c>
      <c r="O57" s="28">
        <v>6.8728522336769755</v>
      </c>
      <c r="P57" s="18">
        <v>32</v>
      </c>
      <c r="Q57" s="28">
        <v>54.864294250201574</v>
      </c>
      <c r="R57" s="18">
        <f t="shared" si="4"/>
        <v>36</v>
      </c>
      <c r="S57" s="29">
        <v>0</v>
      </c>
      <c r="T57" s="29">
        <v>0</v>
      </c>
      <c r="U57" s="29">
        <v>0.23080708131836405</v>
      </c>
      <c r="V57" s="26">
        <v>102</v>
      </c>
      <c r="W57" s="29">
        <v>0.30350165029022347</v>
      </c>
      <c r="X57" s="26">
        <v>88</v>
      </c>
      <c r="Y57" s="29">
        <v>0</v>
      </c>
      <c r="Z57" s="29">
        <v>0</v>
      </c>
      <c r="AA57" s="30">
        <v>6.2411445690388838</v>
      </c>
      <c r="AB57" s="26">
        <v>113</v>
      </c>
      <c r="AC57" s="19">
        <v>0.62006809489942882</v>
      </c>
      <c r="AD57" s="26">
        <v>68</v>
      </c>
      <c r="AE57" s="19" t="s">
        <v>366</v>
      </c>
      <c r="AF57" s="19" t="s">
        <v>366</v>
      </c>
      <c r="AG57" s="19">
        <v>0.21327454682356484</v>
      </c>
      <c r="AH57" s="26">
        <v>103</v>
      </c>
      <c r="AI57" s="21">
        <v>25.898336205454193</v>
      </c>
      <c r="AJ57" s="31">
        <v>87</v>
      </c>
      <c r="AK57" s="24">
        <v>28.104078951186171</v>
      </c>
      <c r="AL57" s="23">
        <v>66</v>
      </c>
      <c r="AM57" s="14">
        <v>0</v>
      </c>
      <c r="AN57" s="45">
        <v>0</v>
      </c>
      <c r="AO57" s="15">
        <v>1.5017905964804189E-2</v>
      </c>
      <c r="AP57" s="25">
        <v>101</v>
      </c>
      <c r="AQ57" s="7">
        <v>32667</v>
      </c>
      <c r="AR57" s="23">
        <v>125</v>
      </c>
      <c r="AS57" s="16">
        <v>26359</v>
      </c>
    </row>
    <row r="58" spans="1:45">
      <c r="A58" s="20" t="s">
        <v>149</v>
      </c>
      <c r="B58" s="20" t="s">
        <v>38</v>
      </c>
      <c r="C58" s="20" t="s">
        <v>27</v>
      </c>
      <c r="D58" s="20" t="s">
        <v>150</v>
      </c>
      <c r="E58" s="61">
        <v>0.36222750948492061</v>
      </c>
      <c r="F58" s="25">
        <f t="shared" si="5"/>
        <v>14</v>
      </c>
      <c r="G58" s="61">
        <v>0.49585235676162304</v>
      </c>
      <c r="H58" s="25">
        <f t="shared" si="1"/>
        <v>43</v>
      </c>
      <c r="I58" s="61">
        <v>0.13285319272072535</v>
      </c>
      <c r="J58" s="25">
        <f t="shared" si="2"/>
        <v>140</v>
      </c>
      <c r="K58" s="62">
        <v>9.0669410327310143E-3</v>
      </c>
      <c r="L58" s="25">
        <f t="shared" si="3"/>
        <v>135</v>
      </c>
      <c r="M58" s="27">
        <v>0.278420327200815</v>
      </c>
      <c r="N58" s="25">
        <v>16</v>
      </c>
      <c r="O58" s="28">
        <v>21.907365340930966</v>
      </c>
      <c r="P58" s="18">
        <v>1</v>
      </c>
      <c r="Q58" s="28">
        <v>92.210965773369381</v>
      </c>
      <c r="R58" s="18">
        <f t="shared" si="4"/>
        <v>5</v>
      </c>
      <c r="S58" s="29">
        <v>0.16953095958941475</v>
      </c>
      <c r="T58" s="26">
        <v>62</v>
      </c>
      <c r="U58" s="29">
        <v>0.58224373380149275</v>
      </c>
      <c r="V58" s="26">
        <v>37</v>
      </c>
      <c r="W58" s="29">
        <v>1.8300211204492318</v>
      </c>
      <c r="X58" s="26">
        <v>11</v>
      </c>
      <c r="Y58" s="29">
        <v>3.1925000000000003</v>
      </c>
      <c r="Z58" s="26">
        <v>20</v>
      </c>
      <c r="AA58" s="30">
        <v>20.228219033238336</v>
      </c>
      <c r="AB58" s="26">
        <v>32</v>
      </c>
      <c r="AC58" s="19">
        <v>0.84178748105709045</v>
      </c>
      <c r="AD58" s="26">
        <v>33</v>
      </c>
      <c r="AE58" s="19">
        <v>1.1378285772176813</v>
      </c>
      <c r="AF58" s="26">
        <v>10</v>
      </c>
      <c r="AG58" s="19">
        <v>0.56991180940131048</v>
      </c>
      <c r="AH58" s="26">
        <v>39</v>
      </c>
      <c r="AI58" s="21">
        <v>54.843186206071394</v>
      </c>
      <c r="AJ58" s="31">
        <v>19</v>
      </c>
      <c r="AK58" s="24">
        <v>53.09845221972207</v>
      </c>
      <c r="AL58" s="23">
        <v>13</v>
      </c>
      <c r="AM58" s="14">
        <v>0</v>
      </c>
      <c r="AN58" s="45">
        <v>0</v>
      </c>
      <c r="AO58" s="15">
        <v>4.727680856929075E-2</v>
      </c>
      <c r="AP58" s="25">
        <v>66</v>
      </c>
      <c r="AQ58" s="7">
        <v>41118</v>
      </c>
      <c r="AR58" s="23">
        <v>36</v>
      </c>
      <c r="AS58" s="16">
        <v>159561</v>
      </c>
    </row>
    <row r="59" spans="1:45">
      <c r="A59" s="20" t="s">
        <v>151</v>
      </c>
      <c r="B59" s="20" t="s">
        <v>38</v>
      </c>
      <c r="C59" s="20" t="s">
        <v>27</v>
      </c>
      <c r="D59" s="20" t="s">
        <v>152</v>
      </c>
      <c r="E59" s="61">
        <v>0.32939410425356141</v>
      </c>
      <c r="F59" s="25">
        <f t="shared" si="5"/>
        <v>23</v>
      </c>
      <c r="G59" s="61">
        <v>0.43662979306453886</v>
      </c>
      <c r="H59" s="25">
        <f t="shared" si="1"/>
        <v>133</v>
      </c>
      <c r="I59" s="61">
        <v>0.22166475246327752</v>
      </c>
      <c r="J59" s="25">
        <f t="shared" si="2"/>
        <v>59</v>
      </c>
      <c r="K59" s="62">
        <v>1.2311350218622176E-2</v>
      </c>
      <c r="L59" s="25">
        <f t="shared" si="3"/>
        <v>120</v>
      </c>
      <c r="M59" s="27">
        <v>0.26734148204736441</v>
      </c>
      <c r="N59" s="25">
        <v>19</v>
      </c>
      <c r="O59" s="28">
        <v>10.400646456220839</v>
      </c>
      <c r="P59" s="18">
        <v>12</v>
      </c>
      <c r="Q59" s="28">
        <v>69.214732877225543</v>
      </c>
      <c r="R59" s="18">
        <f t="shared" si="4"/>
        <v>18</v>
      </c>
      <c r="S59" s="29">
        <v>7.7153774084889806</v>
      </c>
      <c r="T59" s="26">
        <v>2</v>
      </c>
      <c r="U59" s="29">
        <v>1.1530383997610714</v>
      </c>
      <c r="V59" s="26">
        <v>10</v>
      </c>
      <c r="W59" s="29">
        <v>12.046273786570602</v>
      </c>
      <c r="X59" s="26">
        <v>1</v>
      </c>
      <c r="Y59" s="29">
        <v>31.829933333333333</v>
      </c>
      <c r="Z59" s="26">
        <v>6</v>
      </c>
      <c r="AA59" s="30">
        <v>100</v>
      </c>
      <c r="AB59" s="26">
        <v>1</v>
      </c>
      <c r="AC59" s="19">
        <v>0.81906506579409655</v>
      </c>
      <c r="AD59" s="26">
        <v>38</v>
      </c>
      <c r="AE59" s="19">
        <v>0.77312114481139216</v>
      </c>
      <c r="AF59" s="26">
        <v>23</v>
      </c>
      <c r="AG59" s="19">
        <v>1.1217068220556692</v>
      </c>
      <c r="AH59" s="26">
        <v>6</v>
      </c>
      <c r="AI59" s="21">
        <v>55.152718139960122</v>
      </c>
      <c r="AJ59" s="31">
        <v>18</v>
      </c>
      <c r="AK59" s="24">
        <v>72.83399055674542</v>
      </c>
      <c r="AL59" s="23">
        <v>5</v>
      </c>
      <c r="AM59" s="14">
        <v>0.13360560541928151</v>
      </c>
      <c r="AN59" s="18">
        <v>69</v>
      </c>
      <c r="AO59" s="15">
        <v>5.7453433355125379E-2</v>
      </c>
      <c r="AP59" s="25">
        <v>50</v>
      </c>
      <c r="AQ59" s="7">
        <v>42189</v>
      </c>
      <c r="AR59" s="23">
        <v>30</v>
      </c>
      <c r="AS59" s="16">
        <v>477160</v>
      </c>
    </row>
    <row r="60" spans="1:45">
      <c r="A60" s="20" t="s">
        <v>153</v>
      </c>
      <c r="B60" s="20" t="s">
        <v>30</v>
      </c>
      <c r="C60" s="20" t="s">
        <v>31</v>
      </c>
      <c r="D60" s="20" t="s">
        <v>154</v>
      </c>
      <c r="E60" s="61">
        <v>0.21340887629839472</v>
      </c>
      <c r="F60" s="25">
        <f t="shared" si="5"/>
        <v>139</v>
      </c>
      <c r="G60" s="61">
        <v>0.45703493862134087</v>
      </c>
      <c r="H60" s="25">
        <f t="shared" si="1"/>
        <v>115</v>
      </c>
      <c r="I60" s="61">
        <v>0.30878186968838528</v>
      </c>
      <c r="J60" s="25">
        <f t="shared" si="2"/>
        <v>6</v>
      </c>
      <c r="K60" s="62">
        <v>2.0774315391879131E-2</v>
      </c>
      <c r="L60" s="25">
        <f t="shared" si="3"/>
        <v>75</v>
      </c>
      <c r="M60" s="27">
        <v>8.5626911314984705E-2</v>
      </c>
      <c r="N60" s="25">
        <v>147</v>
      </c>
      <c r="O60" s="28">
        <v>0</v>
      </c>
      <c r="P60" s="47">
        <v>0</v>
      </c>
      <c r="Q60" s="28">
        <v>25.475884253518398</v>
      </c>
      <c r="R60" s="18">
        <f t="shared" si="4"/>
        <v>147</v>
      </c>
      <c r="S60" s="29">
        <v>0</v>
      </c>
      <c r="T60" s="29">
        <v>0</v>
      </c>
      <c r="U60" s="29">
        <v>0</v>
      </c>
      <c r="V60" s="29">
        <v>0</v>
      </c>
      <c r="W60" s="29">
        <v>0.31869970520277274</v>
      </c>
      <c r="X60" s="26">
        <v>85</v>
      </c>
      <c r="Y60" s="29">
        <v>0.16373333333333334</v>
      </c>
      <c r="Z60" s="26">
        <v>42</v>
      </c>
      <c r="AA60" s="30">
        <v>1.0552729310601081</v>
      </c>
      <c r="AB60" s="26">
        <v>139</v>
      </c>
      <c r="AC60" s="19">
        <v>1.0612005809213643</v>
      </c>
      <c r="AD60" s="26">
        <v>13</v>
      </c>
      <c r="AE60" s="19" t="s">
        <v>366</v>
      </c>
      <c r="AF60" s="19" t="s">
        <v>366</v>
      </c>
      <c r="AG60" s="19">
        <v>8.1638045822480784E-2</v>
      </c>
      <c r="AH60" s="26">
        <v>131</v>
      </c>
      <c r="AI60" s="21">
        <v>37.11888118804152</v>
      </c>
      <c r="AJ60" s="31">
        <v>55</v>
      </c>
      <c r="AK60" s="24">
        <v>21.447598336021827</v>
      </c>
      <c r="AL60" s="23">
        <v>111</v>
      </c>
      <c r="AM60" s="14">
        <v>0</v>
      </c>
      <c r="AN60" s="45">
        <v>0</v>
      </c>
      <c r="AO60" s="15">
        <v>6.0767410412440839E-2</v>
      </c>
      <c r="AP60" s="25">
        <v>47</v>
      </c>
      <c r="AQ60" s="7">
        <v>29276</v>
      </c>
      <c r="AR60" s="23">
        <v>146</v>
      </c>
      <c r="AS60" s="16">
        <v>12551</v>
      </c>
    </row>
    <row r="61" spans="1:45">
      <c r="A61" s="20" t="s">
        <v>155</v>
      </c>
      <c r="B61" s="20" t="s">
        <v>56</v>
      </c>
      <c r="C61" s="20" t="s">
        <v>31</v>
      </c>
      <c r="D61" s="20" t="s">
        <v>156</v>
      </c>
      <c r="E61" s="61">
        <v>0.29234042553191492</v>
      </c>
      <c r="F61" s="25">
        <f t="shared" si="5"/>
        <v>46</v>
      </c>
      <c r="G61" s="61">
        <v>0.46</v>
      </c>
      <c r="H61" s="25">
        <f t="shared" si="1"/>
        <v>107</v>
      </c>
      <c r="I61" s="61">
        <v>0.19574468085106383</v>
      </c>
      <c r="J61" s="25">
        <f t="shared" si="2"/>
        <v>92</v>
      </c>
      <c r="K61" s="62">
        <v>5.1914893617021278E-2</v>
      </c>
      <c r="L61" s="25">
        <f t="shared" si="3"/>
        <v>18</v>
      </c>
      <c r="M61" s="27">
        <v>0.20384294068504594</v>
      </c>
      <c r="N61" s="25">
        <v>38</v>
      </c>
      <c r="O61" s="28">
        <v>8.2827167310877972</v>
      </c>
      <c r="P61" s="18">
        <v>23</v>
      </c>
      <c r="Q61" s="28">
        <v>56.756469127896771</v>
      </c>
      <c r="R61" s="18">
        <f t="shared" si="4"/>
        <v>31</v>
      </c>
      <c r="S61" s="29">
        <v>0</v>
      </c>
      <c r="T61" s="29">
        <v>0</v>
      </c>
      <c r="U61" s="29">
        <v>0.28157003116528273</v>
      </c>
      <c r="V61" s="26">
        <v>88</v>
      </c>
      <c r="W61" s="29">
        <v>0</v>
      </c>
      <c r="X61" s="29">
        <v>0</v>
      </c>
      <c r="Y61" s="29">
        <v>0</v>
      </c>
      <c r="Z61" s="29">
        <v>0</v>
      </c>
      <c r="AA61" s="30">
        <v>6.4074973436559794</v>
      </c>
      <c r="AB61" s="26">
        <v>110</v>
      </c>
      <c r="AC61" s="19">
        <v>0.45052391002416164</v>
      </c>
      <c r="AD61" s="26">
        <v>101</v>
      </c>
      <c r="AE61" s="19" t="s">
        <v>366</v>
      </c>
      <c r="AF61" s="19" t="s">
        <v>366</v>
      </c>
      <c r="AG61" s="19">
        <v>0.39432516059444966</v>
      </c>
      <c r="AH61" s="26">
        <v>69</v>
      </c>
      <c r="AI61" s="21">
        <v>24.902565626765991</v>
      </c>
      <c r="AJ61" s="31">
        <v>91</v>
      </c>
      <c r="AK61" s="24">
        <v>28.422846767577695</v>
      </c>
      <c r="AL61" s="23">
        <v>62</v>
      </c>
      <c r="AM61" s="14">
        <v>3.7088258497654469</v>
      </c>
      <c r="AN61" s="18">
        <v>13</v>
      </c>
      <c r="AO61" s="15">
        <v>8.8820684523809521E-2</v>
      </c>
      <c r="AP61" s="25">
        <v>30</v>
      </c>
      <c r="AQ61" s="7">
        <v>43736</v>
      </c>
      <c r="AR61" s="23">
        <v>26</v>
      </c>
      <c r="AS61" s="16">
        <v>11707</v>
      </c>
    </row>
    <row r="62" spans="1:45">
      <c r="A62" s="20" t="s">
        <v>157</v>
      </c>
      <c r="B62" s="20" t="s">
        <v>38</v>
      </c>
      <c r="C62" s="20" t="s">
        <v>31</v>
      </c>
      <c r="D62" s="20" t="s">
        <v>158</v>
      </c>
      <c r="E62" s="61">
        <v>0.21253245220675007</v>
      </c>
      <c r="F62" s="25">
        <f t="shared" si="5"/>
        <v>140</v>
      </c>
      <c r="G62" s="61">
        <v>0.41102194949256549</v>
      </c>
      <c r="H62" s="25">
        <f t="shared" si="1"/>
        <v>142</v>
      </c>
      <c r="I62" s="61">
        <v>0.30375265518055228</v>
      </c>
      <c r="J62" s="25">
        <f t="shared" si="2"/>
        <v>7</v>
      </c>
      <c r="K62" s="62">
        <v>7.2692943120132164E-2</v>
      </c>
      <c r="L62" s="25">
        <f t="shared" si="3"/>
        <v>8</v>
      </c>
      <c r="M62" s="27">
        <v>0.11975798038806593</v>
      </c>
      <c r="N62" s="25">
        <v>132</v>
      </c>
      <c r="O62" s="28">
        <v>2.1313440788597311</v>
      </c>
      <c r="P62" s="18">
        <v>92</v>
      </c>
      <c r="Q62" s="28">
        <v>32.12292189847777</v>
      </c>
      <c r="R62" s="18">
        <f t="shared" si="4"/>
        <v>129</v>
      </c>
      <c r="S62" s="29">
        <v>0</v>
      </c>
      <c r="T62" s="29">
        <v>0</v>
      </c>
      <c r="U62" s="29">
        <v>0.17324791253306093</v>
      </c>
      <c r="V62" s="26">
        <v>123</v>
      </c>
      <c r="W62" s="29">
        <v>1.4869888475836432</v>
      </c>
      <c r="X62" s="26">
        <v>16</v>
      </c>
      <c r="Y62" s="29">
        <v>0</v>
      </c>
      <c r="Z62" s="29">
        <v>0</v>
      </c>
      <c r="AA62" s="30">
        <v>8.7871762316545947</v>
      </c>
      <c r="AB62" s="26">
        <v>86</v>
      </c>
      <c r="AC62" s="19">
        <v>0.43739267452693747</v>
      </c>
      <c r="AD62" s="26">
        <v>103</v>
      </c>
      <c r="AE62" s="19" t="s">
        <v>366</v>
      </c>
      <c r="AF62" s="19" t="s">
        <v>366</v>
      </c>
      <c r="AG62" s="19">
        <v>1.0224912253751841</v>
      </c>
      <c r="AH62" s="26">
        <v>9</v>
      </c>
      <c r="AI62" s="21">
        <v>40.439249589178367</v>
      </c>
      <c r="AJ62" s="31">
        <v>47</v>
      </c>
      <c r="AK62" s="24">
        <v>27.088052780278634</v>
      </c>
      <c r="AL62" s="23">
        <v>70</v>
      </c>
      <c r="AM62" s="14">
        <v>0</v>
      </c>
      <c r="AN62" s="45">
        <v>0</v>
      </c>
      <c r="AO62" s="15">
        <v>4.824993466154681E-4</v>
      </c>
      <c r="AP62" s="25">
        <v>119</v>
      </c>
      <c r="AQ62" s="7">
        <v>35141</v>
      </c>
      <c r="AR62" s="23">
        <v>104</v>
      </c>
      <c r="AS62" s="16">
        <v>49765</v>
      </c>
    </row>
    <row r="63" spans="1:45">
      <c r="A63" s="20" t="s">
        <v>159</v>
      </c>
      <c r="B63" s="20" t="s">
        <v>56</v>
      </c>
      <c r="C63" s="20" t="s">
        <v>31</v>
      </c>
      <c r="D63" s="20" t="s">
        <v>160</v>
      </c>
      <c r="E63" s="61">
        <v>0.28329581269698334</v>
      </c>
      <c r="F63" s="25">
        <f t="shared" si="5"/>
        <v>56</v>
      </c>
      <c r="G63" s="61">
        <v>0.47330031517334537</v>
      </c>
      <c r="H63" s="25">
        <f t="shared" si="1"/>
        <v>80</v>
      </c>
      <c r="I63" s="61">
        <v>0.21053579468707789</v>
      </c>
      <c r="J63" s="25">
        <f t="shared" si="2"/>
        <v>73</v>
      </c>
      <c r="K63" s="62">
        <v>3.286807744259343E-2</v>
      </c>
      <c r="L63" s="25">
        <f t="shared" si="3"/>
        <v>47</v>
      </c>
      <c r="M63" s="27">
        <v>0.22518137570024796</v>
      </c>
      <c r="N63" s="25">
        <v>31</v>
      </c>
      <c r="O63" s="28">
        <v>9.5833333333333321</v>
      </c>
      <c r="P63" s="18">
        <v>18</v>
      </c>
      <c r="Q63" s="28">
        <v>60.159072840447479</v>
      </c>
      <c r="R63" s="18">
        <f t="shared" si="4"/>
        <v>27</v>
      </c>
      <c r="S63" s="29">
        <v>0.11102601364312192</v>
      </c>
      <c r="T63" s="26">
        <v>69</v>
      </c>
      <c r="U63" s="29">
        <v>0.4561708784836162</v>
      </c>
      <c r="V63" s="26">
        <v>60</v>
      </c>
      <c r="W63" s="29">
        <v>0.45283446070245947</v>
      </c>
      <c r="X63" s="26">
        <v>68</v>
      </c>
      <c r="Y63" s="29">
        <v>0</v>
      </c>
      <c r="Z63" s="29">
        <v>0</v>
      </c>
      <c r="AA63" s="30">
        <v>12.305422756953128</v>
      </c>
      <c r="AB63" s="26">
        <v>69</v>
      </c>
      <c r="AC63" s="19">
        <v>0.6245669236372895</v>
      </c>
      <c r="AD63" s="26">
        <v>67</v>
      </c>
      <c r="AE63" s="19" t="s">
        <v>366</v>
      </c>
      <c r="AF63" s="19" t="s">
        <v>366</v>
      </c>
      <c r="AG63" s="19">
        <v>0.58586771306801655</v>
      </c>
      <c r="AH63" s="26">
        <v>35</v>
      </c>
      <c r="AI63" s="21">
        <v>35.519596577376291</v>
      </c>
      <c r="AJ63" s="31">
        <v>59</v>
      </c>
      <c r="AK63" s="24">
        <v>34.823191881374086</v>
      </c>
      <c r="AL63" s="23">
        <v>46</v>
      </c>
      <c r="AM63" s="14">
        <v>0.38374564750861956</v>
      </c>
      <c r="AN63" s="18">
        <v>45</v>
      </c>
      <c r="AO63" s="15">
        <v>0.11348165889323081</v>
      </c>
      <c r="AP63" s="25">
        <v>16</v>
      </c>
      <c r="AQ63" s="7">
        <v>39664</v>
      </c>
      <c r="AR63" s="23">
        <v>50</v>
      </c>
      <c r="AS63" s="16">
        <v>105999</v>
      </c>
    </row>
    <row r="64" spans="1:45">
      <c r="A64" s="20" t="s">
        <v>161</v>
      </c>
      <c r="B64" s="20" t="s">
        <v>56</v>
      </c>
      <c r="C64" s="20" t="s">
        <v>31</v>
      </c>
      <c r="D64" s="20" t="s">
        <v>162</v>
      </c>
      <c r="E64" s="61">
        <v>0.22438955936008981</v>
      </c>
      <c r="F64" s="25">
        <f t="shared" si="5"/>
        <v>135</v>
      </c>
      <c r="G64" s="61">
        <v>0.42562447375806906</v>
      </c>
      <c r="H64" s="25">
        <f t="shared" si="1"/>
        <v>138</v>
      </c>
      <c r="I64" s="61">
        <v>0.26157732248105531</v>
      </c>
      <c r="J64" s="25">
        <f t="shared" si="2"/>
        <v>28</v>
      </c>
      <c r="K64" s="62">
        <v>8.8408644400785857E-2</v>
      </c>
      <c r="L64" s="25">
        <f t="shared" si="3"/>
        <v>3</v>
      </c>
      <c r="M64" s="27">
        <v>0.14911746804625683</v>
      </c>
      <c r="N64" s="25">
        <v>94</v>
      </c>
      <c r="O64" s="28">
        <v>1.0660980810234542</v>
      </c>
      <c r="P64" s="18">
        <v>128</v>
      </c>
      <c r="Q64" s="28">
        <v>34.024902628519946</v>
      </c>
      <c r="R64" s="18">
        <f t="shared" si="4"/>
        <v>124</v>
      </c>
      <c r="S64" s="29">
        <v>0</v>
      </c>
      <c r="T64" s="29">
        <v>0</v>
      </c>
      <c r="U64" s="29">
        <v>9.616442026287958E-2</v>
      </c>
      <c r="V64" s="26">
        <v>134</v>
      </c>
      <c r="W64" s="29">
        <v>1.1039677901162412</v>
      </c>
      <c r="X64" s="26">
        <v>30</v>
      </c>
      <c r="Y64" s="29">
        <v>0</v>
      </c>
      <c r="Z64" s="29">
        <v>0</v>
      </c>
      <c r="AA64" s="30">
        <v>5.7851360281203039</v>
      </c>
      <c r="AB64" s="26">
        <v>118</v>
      </c>
      <c r="AC64" s="19">
        <v>0.2873393120805306</v>
      </c>
      <c r="AD64" s="26">
        <v>125</v>
      </c>
      <c r="AE64" s="19" t="s">
        <v>366</v>
      </c>
      <c r="AF64" s="19" t="s">
        <v>366</v>
      </c>
      <c r="AG64" s="19">
        <v>0.3208862658358419</v>
      </c>
      <c r="AH64" s="26">
        <v>85</v>
      </c>
      <c r="AI64" s="21">
        <v>17.646737570355779</v>
      </c>
      <c r="AJ64" s="31">
        <v>117</v>
      </c>
      <c r="AK64" s="24">
        <v>19.138227276521448</v>
      </c>
      <c r="AL64" s="23">
        <v>123</v>
      </c>
      <c r="AM64" s="14">
        <v>10.434624329411704</v>
      </c>
      <c r="AN64" s="18">
        <v>3</v>
      </c>
      <c r="AO64" s="15">
        <v>0.13969581467638678</v>
      </c>
      <c r="AP64" s="25">
        <v>10</v>
      </c>
      <c r="AQ64" s="7">
        <v>54284</v>
      </c>
      <c r="AR64" s="23">
        <v>8</v>
      </c>
      <c r="AS64" s="16">
        <v>30798</v>
      </c>
    </row>
    <row r="65" spans="1:45">
      <c r="A65" s="20" t="s">
        <v>163</v>
      </c>
      <c r="B65" s="20" t="s">
        <v>38</v>
      </c>
      <c r="C65" s="20" t="s">
        <v>27</v>
      </c>
      <c r="D65" s="20" t="s">
        <v>164</v>
      </c>
      <c r="E65" s="61">
        <v>0.32070036895591947</v>
      </c>
      <c r="F65" s="25">
        <f t="shared" si="5"/>
        <v>27</v>
      </c>
      <c r="G65" s="61">
        <v>0.47756057565753984</v>
      </c>
      <c r="H65" s="25">
        <f t="shared" si="1"/>
        <v>72</v>
      </c>
      <c r="I65" s="61">
        <v>0.18754180421602262</v>
      </c>
      <c r="J65" s="25">
        <f t="shared" si="2"/>
        <v>102</v>
      </c>
      <c r="K65" s="62">
        <v>1.4197251170518049E-2</v>
      </c>
      <c r="L65" s="25">
        <f t="shared" si="3"/>
        <v>110</v>
      </c>
      <c r="M65" s="27">
        <v>0.25216183433110301</v>
      </c>
      <c r="N65" s="25">
        <v>23</v>
      </c>
      <c r="O65" s="28">
        <v>10.284596274890911</v>
      </c>
      <c r="P65" s="18">
        <v>14</v>
      </c>
      <c r="Q65" s="28">
        <v>66.903584045162845</v>
      </c>
      <c r="R65" s="18">
        <f t="shared" si="4"/>
        <v>20</v>
      </c>
      <c r="S65" s="29">
        <v>0.54981374561001883</v>
      </c>
      <c r="T65" s="26">
        <v>37</v>
      </c>
      <c r="U65" s="29">
        <v>0.73011245193737362</v>
      </c>
      <c r="V65" s="26">
        <v>24</v>
      </c>
      <c r="W65" s="29">
        <v>1.4153745055667195</v>
      </c>
      <c r="X65" s="26">
        <v>19</v>
      </c>
      <c r="Y65" s="29">
        <v>0.33146666666666663</v>
      </c>
      <c r="Z65" s="26">
        <v>38</v>
      </c>
      <c r="AA65" s="30">
        <v>23.485269491436135</v>
      </c>
      <c r="AB65" s="26">
        <v>26</v>
      </c>
      <c r="AC65" s="19">
        <v>0.80223299748036825</v>
      </c>
      <c r="AD65" s="26">
        <v>42</v>
      </c>
      <c r="AE65" s="19">
        <v>0.95544997650746932</v>
      </c>
      <c r="AF65" s="26">
        <v>15</v>
      </c>
      <c r="AG65" s="19">
        <v>0.90954836746747036</v>
      </c>
      <c r="AH65" s="26">
        <v>16</v>
      </c>
      <c r="AI65" s="21">
        <v>55.457018962853766</v>
      </c>
      <c r="AJ65" s="31">
        <v>17</v>
      </c>
      <c r="AK65" s="24">
        <v>46.855993623597065</v>
      </c>
      <c r="AL65" s="23">
        <v>18</v>
      </c>
      <c r="AM65" s="14">
        <v>8.1757111349366376E-2</v>
      </c>
      <c r="AN65" s="18">
        <v>77</v>
      </c>
      <c r="AO65" s="15">
        <v>3.7284802936292931E-2</v>
      </c>
      <c r="AP65" s="25">
        <v>77</v>
      </c>
      <c r="AQ65" s="7">
        <v>39361</v>
      </c>
      <c r="AR65" s="23">
        <v>52</v>
      </c>
      <c r="AS65" s="16">
        <v>474786</v>
      </c>
    </row>
    <row r="66" spans="1:45">
      <c r="A66" s="20" t="s">
        <v>165</v>
      </c>
      <c r="B66" s="20" t="s">
        <v>30</v>
      </c>
      <c r="C66" s="20" t="s">
        <v>31</v>
      </c>
      <c r="D66" s="20" t="s">
        <v>166</v>
      </c>
      <c r="E66" s="61">
        <v>0.23015873015873015</v>
      </c>
      <c r="F66" s="25">
        <f t="shared" ref="F66:F97" si="6">RANK(E66,$E$2:$E$148)</f>
        <v>128</v>
      </c>
      <c r="G66" s="61">
        <v>0.47396825396825398</v>
      </c>
      <c r="H66" s="25">
        <f t="shared" si="1"/>
        <v>78</v>
      </c>
      <c r="I66" s="61">
        <v>0.28190476190476188</v>
      </c>
      <c r="J66" s="25">
        <f t="shared" si="2"/>
        <v>15</v>
      </c>
      <c r="K66" s="62">
        <v>1.3968253968253968E-2</v>
      </c>
      <c r="L66" s="25">
        <f t="shared" si="3"/>
        <v>113</v>
      </c>
      <c r="M66" s="27">
        <v>0.12005856515373353</v>
      </c>
      <c r="N66" s="25">
        <v>130</v>
      </c>
      <c r="O66" s="28">
        <v>0.63653723742838952</v>
      </c>
      <c r="P66" s="18">
        <v>132</v>
      </c>
      <c r="Q66" s="28">
        <v>31.098808346488482</v>
      </c>
      <c r="R66" s="18">
        <f t="shared" si="4"/>
        <v>137</v>
      </c>
      <c r="S66" s="29">
        <v>0</v>
      </c>
      <c r="T66" s="29">
        <v>0</v>
      </c>
      <c r="U66" s="29">
        <v>0</v>
      </c>
      <c r="V66" s="29">
        <v>0</v>
      </c>
      <c r="W66" s="29">
        <v>0</v>
      </c>
      <c r="X66" s="29">
        <v>0</v>
      </c>
      <c r="Y66" s="29">
        <v>0.25766666666666665</v>
      </c>
      <c r="Z66" s="26">
        <v>39</v>
      </c>
      <c r="AA66" s="30">
        <v>2.6645437636316455E-2</v>
      </c>
      <c r="AB66" s="26">
        <v>144</v>
      </c>
      <c r="AC66" s="19">
        <v>0.55141353342028199</v>
      </c>
      <c r="AD66" s="26">
        <v>79</v>
      </c>
      <c r="AE66" s="19" t="s">
        <v>366</v>
      </c>
      <c r="AF66" s="19" t="s">
        <v>366</v>
      </c>
      <c r="AG66" s="19">
        <v>8.501411565440703E-2</v>
      </c>
      <c r="AH66" s="26">
        <v>129</v>
      </c>
      <c r="AI66" s="21">
        <v>20.370345806811148</v>
      </c>
      <c r="AJ66" s="31">
        <v>103</v>
      </c>
      <c r="AK66" s="24">
        <v>17.185256830025423</v>
      </c>
      <c r="AL66" s="23">
        <v>133</v>
      </c>
      <c r="AM66" s="14">
        <v>0</v>
      </c>
      <c r="AN66" s="45">
        <v>0</v>
      </c>
      <c r="AO66" s="15">
        <v>-1.822652199476188E-2</v>
      </c>
      <c r="AP66" s="25">
        <v>138</v>
      </c>
      <c r="AQ66" s="7">
        <v>30715</v>
      </c>
      <c r="AR66" s="23">
        <v>141</v>
      </c>
      <c r="AS66" s="16">
        <v>18368</v>
      </c>
    </row>
    <row r="67" spans="1:45">
      <c r="A67" s="20" t="s">
        <v>167</v>
      </c>
      <c r="B67" s="20" t="s">
        <v>56</v>
      </c>
      <c r="C67" s="20" t="s">
        <v>31</v>
      </c>
      <c r="D67" s="20" t="s">
        <v>168</v>
      </c>
      <c r="E67" s="61">
        <v>0.26007326007326009</v>
      </c>
      <c r="F67" s="25">
        <f t="shared" si="6"/>
        <v>93</v>
      </c>
      <c r="G67" s="61">
        <v>0.4567901234567901</v>
      </c>
      <c r="H67" s="25">
        <f t="shared" ref="H67:H130" si="7">RANK(G67,$G$2:$G$148)</f>
        <v>116</v>
      </c>
      <c r="I67" s="61">
        <v>0.23090489757156424</v>
      </c>
      <c r="J67" s="25">
        <f t="shared" ref="J67:J130" si="8">RANK(I67,$I$2:$I$148)</f>
        <v>52</v>
      </c>
      <c r="K67" s="62">
        <v>5.2231718898385564E-2</v>
      </c>
      <c r="L67" s="25">
        <f t="shared" ref="L67:L130" si="9">RANK(K67,$K$2:$K$148)</f>
        <v>15</v>
      </c>
      <c r="M67" s="27">
        <v>0.14021808851828094</v>
      </c>
      <c r="N67" s="25">
        <v>107</v>
      </c>
      <c r="O67" s="28">
        <v>3.2106907323845886</v>
      </c>
      <c r="P67" s="18">
        <v>66</v>
      </c>
      <c r="Q67" s="28">
        <v>39.73353930695</v>
      </c>
      <c r="R67" s="18">
        <f t="shared" ref="R67:R130" si="10">RANK(Q67,$Q$2:$Q$148)</f>
        <v>85</v>
      </c>
      <c r="S67" s="29">
        <v>0</v>
      </c>
      <c r="T67" s="29">
        <v>0</v>
      </c>
      <c r="U67" s="29">
        <v>0.27997761656541953</v>
      </c>
      <c r="V67" s="26">
        <v>90</v>
      </c>
      <c r="W67" s="29">
        <v>0.68674715343304893</v>
      </c>
      <c r="X67" s="26">
        <v>49</v>
      </c>
      <c r="Y67" s="29">
        <v>0</v>
      </c>
      <c r="Z67" s="29">
        <v>0</v>
      </c>
      <c r="AA67" s="30">
        <v>8.6087198852352032</v>
      </c>
      <c r="AB67" s="26">
        <v>90</v>
      </c>
      <c r="AC67" s="19">
        <v>0.54371447984830368</v>
      </c>
      <c r="AD67" s="26">
        <v>80</v>
      </c>
      <c r="AE67" s="19" t="s">
        <v>366</v>
      </c>
      <c r="AF67" s="19" t="s">
        <v>366</v>
      </c>
      <c r="AG67" s="19">
        <v>0.35099972233403542</v>
      </c>
      <c r="AH67" s="26">
        <v>78</v>
      </c>
      <c r="AI67" s="21">
        <v>26.878444344352275</v>
      </c>
      <c r="AJ67" s="31">
        <v>82</v>
      </c>
      <c r="AK67" s="24">
        <v>24.393991164635352</v>
      </c>
      <c r="AL67" s="23">
        <v>88</v>
      </c>
      <c r="AM67" s="14">
        <v>4.5423643813811116</v>
      </c>
      <c r="AN67" s="18">
        <v>11</v>
      </c>
      <c r="AO67" s="15">
        <v>5.7902996134956843E-2</v>
      </c>
      <c r="AP67" s="25">
        <v>49</v>
      </c>
      <c r="AQ67" s="7">
        <v>42030</v>
      </c>
      <c r="AR67" s="23">
        <v>31</v>
      </c>
      <c r="AS67" s="16">
        <v>72807</v>
      </c>
    </row>
    <row r="68" spans="1:45">
      <c r="A68" s="20" t="s">
        <v>169</v>
      </c>
      <c r="B68" s="20" t="s">
        <v>38</v>
      </c>
      <c r="C68" s="20" t="s">
        <v>31</v>
      </c>
      <c r="D68" s="20" t="s">
        <v>170</v>
      </c>
      <c r="E68" s="61">
        <v>0.26098990556821883</v>
      </c>
      <c r="F68" s="25">
        <f t="shared" si="6"/>
        <v>90</v>
      </c>
      <c r="G68" s="61">
        <v>0.46059915337023771</v>
      </c>
      <c r="H68" s="25">
        <f t="shared" si="7"/>
        <v>105</v>
      </c>
      <c r="I68" s="61">
        <v>0.26245522631064799</v>
      </c>
      <c r="J68" s="25">
        <f t="shared" si="8"/>
        <v>26</v>
      </c>
      <c r="K68" s="62">
        <v>1.5955714750895474E-2</v>
      </c>
      <c r="L68" s="25">
        <f t="shared" si="9"/>
        <v>96</v>
      </c>
      <c r="M68" s="27">
        <v>0.1361043194784026</v>
      </c>
      <c r="N68" s="25">
        <v>112</v>
      </c>
      <c r="O68" s="28">
        <v>3.0769230769230771</v>
      </c>
      <c r="P68" s="18">
        <v>71</v>
      </c>
      <c r="Q68" s="28">
        <v>39.205352374403816</v>
      </c>
      <c r="R68" s="18">
        <f t="shared" si="10"/>
        <v>88</v>
      </c>
      <c r="S68" s="29">
        <v>0.32594256413442102</v>
      </c>
      <c r="T68" s="26">
        <v>48</v>
      </c>
      <c r="U68" s="29">
        <v>0.39283059535642095</v>
      </c>
      <c r="V68" s="26">
        <v>70</v>
      </c>
      <c r="W68" s="29">
        <v>2.4845421948671618</v>
      </c>
      <c r="X68" s="26">
        <v>5</v>
      </c>
      <c r="Y68" s="29">
        <v>0</v>
      </c>
      <c r="Z68" s="29">
        <v>0</v>
      </c>
      <c r="AA68" s="30">
        <v>18.353157927956758</v>
      </c>
      <c r="AB68" s="26">
        <v>38</v>
      </c>
      <c r="AC68" s="19">
        <v>0.70029319173788263</v>
      </c>
      <c r="AD68" s="26">
        <v>54</v>
      </c>
      <c r="AE68" s="19" t="s">
        <v>366</v>
      </c>
      <c r="AF68" s="19" t="s">
        <v>366</v>
      </c>
      <c r="AG68" s="19">
        <v>0.38603862409759188</v>
      </c>
      <c r="AH68" s="26">
        <v>71</v>
      </c>
      <c r="AI68" s="21">
        <v>32.939860437875502</v>
      </c>
      <c r="AJ68" s="31">
        <v>65</v>
      </c>
      <c r="AK68" s="24">
        <v>29.283899494997353</v>
      </c>
      <c r="AL68" s="23">
        <v>59</v>
      </c>
      <c r="AM68" s="14">
        <v>0</v>
      </c>
      <c r="AN68" s="45">
        <v>0</v>
      </c>
      <c r="AO68" s="15">
        <v>-3.6689997742153988E-4</v>
      </c>
      <c r="AP68" s="25">
        <v>121</v>
      </c>
      <c r="AQ68" s="7">
        <v>35402</v>
      </c>
      <c r="AR68" s="23">
        <v>100</v>
      </c>
      <c r="AS68" s="16">
        <v>35419</v>
      </c>
    </row>
    <row r="69" spans="1:45">
      <c r="A69" s="20" t="s">
        <v>171</v>
      </c>
      <c r="B69" s="20" t="s">
        <v>41</v>
      </c>
      <c r="C69" s="20" t="s">
        <v>31</v>
      </c>
      <c r="D69" s="20" t="s">
        <v>172</v>
      </c>
      <c r="E69" s="61">
        <v>0.27588357588357587</v>
      </c>
      <c r="F69" s="25">
        <f t="shared" si="6"/>
        <v>68</v>
      </c>
      <c r="G69" s="61">
        <v>0.52245322245322245</v>
      </c>
      <c r="H69" s="25">
        <f t="shared" si="7"/>
        <v>12</v>
      </c>
      <c r="I69" s="61">
        <v>0.18295218295218296</v>
      </c>
      <c r="J69" s="25">
        <f t="shared" si="8"/>
        <v>107</v>
      </c>
      <c r="K69" s="62">
        <v>1.8711018711018712E-2</v>
      </c>
      <c r="L69" s="25">
        <f t="shared" si="9"/>
        <v>86</v>
      </c>
      <c r="M69" s="27">
        <v>0.15534290271132375</v>
      </c>
      <c r="N69" s="25">
        <v>83</v>
      </c>
      <c r="O69" s="28">
        <v>1.256281407035176</v>
      </c>
      <c r="P69" s="18">
        <v>124</v>
      </c>
      <c r="Q69" s="28">
        <v>39.158300173702813</v>
      </c>
      <c r="R69" s="18">
        <f t="shared" si="10"/>
        <v>90</v>
      </c>
      <c r="S69" s="29">
        <v>0</v>
      </c>
      <c r="T69" s="29">
        <v>0</v>
      </c>
      <c r="U69" s="29">
        <v>0.42263925827445359</v>
      </c>
      <c r="V69" s="26">
        <v>63</v>
      </c>
      <c r="W69" s="29">
        <v>7.1136404054775032E-2</v>
      </c>
      <c r="X69" s="26">
        <v>122</v>
      </c>
      <c r="Y69" s="29">
        <v>0</v>
      </c>
      <c r="Z69" s="29">
        <v>0</v>
      </c>
      <c r="AA69" s="30">
        <v>9.8494799444502679</v>
      </c>
      <c r="AB69" s="26">
        <v>80</v>
      </c>
      <c r="AC69" s="19">
        <v>0.36463705879160441</v>
      </c>
      <c r="AD69" s="26">
        <v>112</v>
      </c>
      <c r="AE69" s="19" t="s">
        <v>366</v>
      </c>
      <c r="AF69" s="19" t="s">
        <v>366</v>
      </c>
      <c r="AG69" s="19">
        <v>9.5562691245783704E-2</v>
      </c>
      <c r="AH69" s="26">
        <v>126</v>
      </c>
      <c r="AI69" s="21">
        <v>14.470731089121362</v>
      </c>
      <c r="AJ69" s="31">
        <v>126</v>
      </c>
      <c r="AK69" s="24">
        <v>19.944645665463415</v>
      </c>
      <c r="AL69" s="23">
        <v>116</v>
      </c>
      <c r="AM69" s="14">
        <v>0.3927612307143224</v>
      </c>
      <c r="AN69" s="18">
        <v>43</v>
      </c>
      <c r="AO69" s="15">
        <v>-2.2868661592465159E-2</v>
      </c>
      <c r="AP69" s="25">
        <v>140</v>
      </c>
      <c r="AQ69" s="7">
        <v>33078</v>
      </c>
      <c r="AR69" s="23">
        <v>122</v>
      </c>
      <c r="AS69" s="16">
        <v>28115</v>
      </c>
    </row>
    <row r="70" spans="1:45">
      <c r="A70" s="20" t="s">
        <v>173</v>
      </c>
      <c r="B70" s="20" t="s">
        <v>41</v>
      </c>
      <c r="C70" s="20" t="s">
        <v>27</v>
      </c>
      <c r="D70" s="20" t="s">
        <v>174</v>
      </c>
      <c r="E70" s="61">
        <v>0.318194245096029</v>
      </c>
      <c r="F70" s="25">
        <f t="shared" si="6"/>
        <v>29</v>
      </c>
      <c r="G70" s="61">
        <v>0.52371676577130755</v>
      </c>
      <c r="H70" s="25">
        <f t="shared" si="7"/>
        <v>11</v>
      </c>
      <c r="I70" s="61">
        <v>0.14852026519034925</v>
      </c>
      <c r="J70" s="25">
        <f t="shared" si="8"/>
        <v>133</v>
      </c>
      <c r="K70" s="62">
        <v>9.5687239423142643E-3</v>
      </c>
      <c r="L70" s="25">
        <f t="shared" si="9"/>
        <v>133</v>
      </c>
      <c r="M70" s="27">
        <v>0.23512095225905541</v>
      </c>
      <c r="N70" s="25">
        <v>26</v>
      </c>
      <c r="O70" s="28">
        <v>6.0547560547560542</v>
      </c>
      <c r="P70" s="18">
        <v>35</v>
      </c>
      <c r="Q70" s="28">
        <v>58.040917459845154</v>
      </c>
      <c r="R70" s="18">
        <f t="shared" si="10"/>
        <v>29</v>
      </c>
      <c r="S70" s="29">
        <v>0.29140593565481843</v>
      </c>
      <c r="T70" s="26">
        <v>50</v>
      </c>
      <c r="U70" s="29">
        <v>0.64996019496976454</v>
      </c>
      <c r="V70" s="26">
        <v>29</v>
      </c>
      <c r="W70" s="29">
        <v>0.43276304780589137</v>
      </c>
      <c r="X70" s="26">
        <v>71</v>
      </c>
      <c r="Y70" s="29">
        <v>0.82596666666666663</v>
      </c>
      <c r="Z70" s="26">
        <v>33</v>
      </c>
      <c r="AA70" s="30">
        <v>17.465324501518431</v>
      </c>
      <c r="AB70" s="26">
        <v>40</v>
      </c>
      <c r="AC70" s="19">
        <v>0.84842677967125013</v>
      </c>
      <c r="AD70" s="26">
        <v>31</v>
      </c>
      <c r="AE70" s="19">
        <v>1.2813669578840836</v>
      </c>
      <c r="AF70" s="26">
        <v>7</v>
      </c>
      <c r="AG70" s="19">
        <v>0.21449122386029723</v>
      </c>
      <c r="AH70" s="26">
        <v>101</v>
      </c>
      <c r="AI70" s="21">
        <v>52.327433560905334</v>
      </c>
      <c r="AJ70" s="31">
        <v>21</v>
      </c>
      <c r="AK70" s="24">
        <v>41.056453512791464</v>
      </c>
      <c r="AL70" s="23">
        <v>27</v>
      </c>
      <c r="AM70" s="14">
        <v>1.0577810668048568</v>
      </c>
      <c r="AN70" s="18">
        <v>29</v>
      </c>
      <c r="AO70" s="15">
        <v>9.665886224134658E-2</v>
      </c>
      <c r="AP70" s="25">
        <v>21</v>
      </c>
      <c r="AQ70" s="7">
        <v>36583</v>
      </c>
      <c r="AR70" s="23">
        <v>86</v>
      </c>
      <c r="AS70" s="16">
        <v>138644</v>
      </c>
    </row>
    <row r="71" spans="1:45">
      <c r="A71" s="20" t="s">
        <v>175</v>
      </c>
      <c r="B71" s="20" t="s">
        <v>30</v>
      </c>
      <c r="C71" s="20" t="s">
        <v>27</v>
      </c>
      <c r="D71" s="20" t="s">
        <v>176</v>
      </c>
      <c r="E71" s="61">
        <v>0.36339443570549657</v>
      </c>
      <c r="F71" s="25">
        <f t="shared" si="6"/>
        <v>13</v>
      </c>
      <c r="G71" s="61">
        <v>0.476477299375275</v>
      </c>
      <c r="H71" s="25">
        <f t="shared" si="7"/>
        <v>73</v>
      </c>
      <c r="I71" s="61">
        <v>0.15455817372677041</v>
      </c>
      <c r="J71" s="25">
        <f t="shared" si="8"/>
        <v>129</v>
      </c>
      <c r="K71" s="62">
        <v>5.5700911924579802E-3</v>
      </c>
      <c r="L71" s="25">
        <f t="shared" si="9"/>
        <v>146</v>
      </c>
      <c r="M71" s="27">
        <v>0.29611123538622741</v>
      </c>
      <c r="N71" s="25">
        <v>11</v>
      </c>
      <c r="O71" s="28">
        <v>9.6905343014786602</v>
      </c>
      <c r="P71" s="18">
        <v>17</v>
      </c>
      <c r="Q71" s="28">
        <v>73.480447279157801</v>
      </c>
      <c r="R71" s="18">
        <f t="shared" si="10"/>
        <v>12</v>
      </c>
      <c r="S71" s="29">
        <v>1.1681565022726921</v>
      </c>
      <c r="T71" s="26">
        <v>17</v>
      </c>
      <c r="U71" s="29">
        <v>1.4771962147438547</v>
      </c>
      <c r="V71" s="26">
        <v>4</v>
      </c>
      <c r="W71" s="29">
        <v>1.4021156204100118</v>
      </c>
      <c r="X71" s="26">
        <v>20</v>
      </c>
      <c r="Y71" s="29">
        <v>379.53036666666668</v>
      </c>
      <c r="Z71" s="26">
        <v>1</v>
      </c>
      <c r="AA71" s="30">
        <v>82.158365272307776</v>
      </c>
      <c r="AB71" s="26">
        <v>4</v>
      </c>
      <c r="AC71" s="19">
        <v>1.4846775328661526</v>
      </c>
      <c r="AD71" s="26">
        <v>3</v>
      </c>
      <c r="AE71" s="19">
        <v>1.5316436304832926</v>
      </c>
      <c r="AF71" s="26">
        <v>3</v>
      </c>
      <c r="AG71" s="19">
        <v>1.0939343249623461</v>
      </c>
      <c r="AH71" s="26">
        <v>7</v>
      </c>
      <c r="AI71" s="21">
        <v>87.102560794121743</v>
      </c>
      <c r="AJ71" s="31">
        <v>3</v>
      </c>
      <c r="AK71" s="24">
        <v>78.862278184759973</v>
      </c>
      <c r="AL71" s="23">
        <v>4</v>
      </c>
      <c r="AM71" s="14">
        <v>0.1689054810718377</v>
      </c>
      <c r="AN71" s="31">
        <v>64</v>
      </c>
      <c r="AO71" s="15">
        <v>5.1894400746405778E-2</v>
      </c>
      <c r="AP71" s="25">
        <v>59</v>
      </c>
      <c r="AQ71" s="7">
        <v>38281</v>
      </c>
      <c r="AR71" s="23">
        <v>67</v>
      </c>
      <c r="AS71" s="16">
        <v>3824221</v>
      </c>
    </row>
    <row r="72" spans="1:45">
      <c r="A72" s="20" t="s">
        <v>177</v>
      </c>
      <c r="B72" s="20" t="s">
        <v>111</v>
      </c>
      <c r="C72" s="20" t="s">
        <v>31</v>
      </c>
      <c r="D72" s="20" t="s">
        <v>178</v>
      </c>
      <c r="E72" s="61">
        <v>0.2641070389761489</v>
      </c>
      <c r="F72" s="25">
        <f t="shared" si="6"/>
        <v>84</v>
      </c>
      <c r="G72" s="61">
        <v>0.49854566608493311</v>
      </c>
      <c r="H72" s="25">
        <f t="shared" si="7"/>
        <v>40</v>
      </c>
      <c r="I72" s="61">
        <v>0.20738801628853984</v>
      </c>
      <c r="J72" s="25">
        <f t="shared" si="8"/>
        <v>79</v>
      </c>
      <c r="K72" s="62">
        <v>2.9959278650378125E-2</v>
      </c>
      <c r="L72" s="25">
        <f t="shared" si="9"/>
        <v>55</v>
      </c>
      <c r="M72" s="27">
        <v>0.13432835820895522</v>
      </c>
      <c r="N72" s="25">
        <v>114</v>
      </c>
      <c r="O72" s="28">
        <v>1.6117478510028653</v>
      </c>
      <c r="P72" s="18">
        <v>115</v>
      </c>
      <c r="Q72" s="28">
        <v>36.844440021876729</v>
      </c>
      <c r="R72" s="18">
        <f t="shared" si="10"/>
        <v>107</v>
      </c>
      <c r="S72" s="29">
        <v>0</v>
      </c>
      <c r="T72" s="29">
        <v>0</v>
      </c>
      <c r="U72" s="29">
        <v>0.56319248158611146</v>
      </c>
      <c r="V72" s="26">
        <v>42</v>
      </c>
      <c r="W72" s="29">
        <v>0.29052032189651666</v>
      </c>
      <c r="X72" s="26">
        <v>91</v>
      </c>
      <c r="Y72" s="29">
        <v>0.20006666666666664</v>
      </c>
      <c r="Z72" s="26">
        <v>41</v>
      </c>
      <c r="AA72" s="30">
        <v>13.783407753388769</v>
      </c>
      <c r="AB72" s="26">
        <v>63</v>
      </c>
      <c r="AC72" s="19">
        <v>0.3554070837800043</v>
      </c>
      <c r="AD72" s="26">
        <v>118</v>
      </c>
      <c r="AE72" s="19" t="s">
        <v>366</v>
      </c>
      <c r="AF72" s="19" t="s">
        <v>366</v>
      </c>
      <c r="AG72" s="19">
        <v>0.26691657158946314</v>
      </c>
      <c r="AH72" s="26">
        <v>91</v>
      </c>
      <c r="AI72" s="21">
        <v>18.522385976370995</v>
      </c>
      <c r="AJ72" s="31">
        <v>112</v>
      </c>
      <c r="AK72" s="24">
        <v>22.396353540964341</v>
      </c>
      <c r="AL72" s="23">
        <v>104</v>
      </c>
      <c r="AM72" s="14">
        <v>0.64313651628170099</v>
      </c>
      <c r="AN72" s="31">
        <v>34</v>
      </c>
      <c r="AO72" s="15">
        <v>3.1804556354916066E-2</v>
      </c>
      <c r="AP72" s="25">
        <v>85</v>
      </c>
      <c r="AQ72" s="7">
        <v>38152</v>
      </c>
      <c r="AR72" s="23">
        <v>68</v>
      </c>
      <c r="AS72" s="16">
        <v>34421</v>
      </c>
    </row>
    <row r="73" spans="1:45">
      <c r="A73" s="20" t="s">
        <v>179</v>
      </c>
      <c r="B73" s="20" t="s">
        <v>26</v>
      </c>
      <c r="C73" s="20" t="s">
        <v>31</v>
      </c>
      <c r="D73" s="20" t="s">
        <v>180</v>
      </c>
      <c r="E73" s="61">
        <v>0.29457870672762898</v>
      </c>
      <c r="F73" s="25">
        <f t="shared" si="6"/>
        <v>43</v>
      </c>
      <c r="G73" s="61">
        <v>0.51055954713694751</v>
      </c>
      <c r="H73" s="25">
        <f t="shared" si="7"/>
        <v>21</v>
      </c>
      <c r="I73" s="61">
        <v>0.17265403875462659</v>
      </c>
      <c r="J73" s="25">
        <f t="shared" si="8"/>
        <v>121</v>
      </c>
      <c r="K73" s="62">
        <v>2.2207707380796866E-2</v>
      </c>
      <c r="L73" s="25">
        <f t="shared" si="9"/>
        <v>70</v>
      </c>
      <c r="M73" s="27">
        <v>0.20261750095529232</v>
      </c>
      <c r="N73" s="25">
        <v>39</v>
      </c>
      <c r="O73" s="28">
        <v>7.656967840735069</v>
      </c>
      <c r="P73" s="18">
        <v>27</v>
      </c>
      <c r="Q73" s="28">
        <v>55.779762390719867</v>
      </c>
      <c r="R73" s="18">
        <f t="shared" si="10"/>
        <v>32</v>
      </c>
      <c r="S73" s="29">
        <v>0.13191243021984325</v>
      </c>
      <c r="T73" s="26">
        <v>66</v>
      </c>
      <c r="U73" s="29">
        <v>0.60822938170363205</v>
      </c>
      <c r="V73" s="26">
        <v>33</v>
      </c>
      <c r="W73" s="29">
        <v>0.36726823843870193</v>
      </c>
      <c r="X73" s="26">
        <v>80</v>
      </c>
      <c r="Y73" s="29">
        <v>0</v>
      </c>
      <c r="Z73" s="29">
        <v>0</v>
      </c>
      <c r="AA73" s="30">
        <v>15.571456918180907</v>
      </c>
      <c r="AB73" s="26">
        <v>51</v>
      </c>
      <c r="AC73" s="19">
        <v>0.90986535610920438</v>
      </c>
      <c r="AD73" s="26">
        <v>21</v>
      </c>
      <c r="AE73" s="19" t="s">
        <v>366</v>
      </c>
      <c r="AF73" s="19" t="s">
        <v>366</v>
      </c>
      <c r="AG73" s="19">
        <v>0.68203852723975888</v>
      </c>
      <c r="AH73" s="26">
        <v>24</v>
      </c>
      <c r="AI73" s="21">
        <v>47.385840318774676</v>
      </c>
      <c r="AJ73" s="31">
        <v>28</v>
      </c>
      <c r="AK73" s="24">
        <v>38.349239611576415</v>
      </c>
      <c r="AL73" s="23">
        <v>35</v>
      </c>
      <c r="AM73" s="14">
        <v>0.18913102060532871</v>
      </c>
      <c r="AN73" s="31">
        <v>60</v>
      </c>
      <c r="AO73" s="15">
        <v>6.1281276729355461E-2</v>
      </c>
      <c r="AP73" s="25">
        <v>46</v>
      </c>
      <c r="AQ73" s="7">
        <v>35125</v>
      </c>
      <c r="AR73" s="23">
        <v>105</v>
      </c>
      <c r="AS73" s="16">
        <v>98021</v>
      </c>
    </row>
    <row r="74" spans="1:45">
      <c r="A74" s="20" t="s">
        <v>181</v>
      </c>
      <c r="B74" s="20" t="s">
        <v>69</v>
      </c>
      <c r="C74" s="20" t="s">
        <v>31</v>
      </c>
      <c r="D74" s="20" t="s">
        <v>182</v>
      </c>
      <c r="E74" s="61">
        <v>0.24615137908915971</v>
      </c>
      <c r="F74" s="25">
        <f t="shared" si="6"/>
        <v>114</v>
      </c>
      <c r="G74" s="61">
        <v>0.49887748556767159</v>
      </c>
      <c r="H74" s="25">
        <f t="shared" si="7"/>
        <v>37</v>
      </c>
      <c r="I74" s="61">
        <v>0.22354073123797305</v>
      </c>
      <c r="J74" s="25">
        <f t="shared" si="8"/>
        <v>57</v>
      </c>
      <c r="K74" s="62">
        <v>3.1430404105195639E-2</v>
      </c>
      <c r="L74" s="25">
        <f t="shared" si="9"/>
        <v>51</v>
      </c>
      <c r="M74" s="27">
        <v>0.15382633341922186</v>
      </c>
      <c r="N74" s="25">
        <v>86</v>
      </c>
      <c r="O74" s="28">
        <v>2.3628691983122359</v>
      </c>
      <c r="P74" s="18">
        <v>87</v>
      </c>
      <c r="Q74" s="28">
        <v>38.423166710146191</v>
      </c>
      <c r="R74" s="18">
        <f t="shared" si="10"/>
        <v>95</v>
      </c>
      <c r="S74" s="29">
        <v>0.50626823988523506</v>
      </c>
      <c r="T74" s="26">
        <v>39</v>
      </c>
      <c r="U74" s="29">
        <v>0.22534379271906904</v>
      </c>
      <c r="V74" s="26">
        <v>106</v>
      </c>
      <c r="W74" s="29">
        <v>0.33511128487251807</v>
      </c>
      <c r="X74" s="26">
        <v>83</v>
      </c>
      <c r="Y74" s="29">
        <v>0</v>
      </c>
      <c r="Z74" s="29">
        <v>0</v>
      </c>
      <c r="AA74" s="30">
        <v>8.2685415765107422</v>
      </c>
      <c r="AB74" s="26">
        <v>92</v>
      </c>
      <c r="AC74" s="19">
        <v>0.3276145221710009</v>
      </c>
      <c r="AD74" s="26">
        <v>122</v>
      </c>
      <c r="AE74" s="19" t="s">
        <v>366</v>
      </c>
      <c r="AF74" s="19" t="s">
        <v>366</v>
      </c>
      <c r="AG74" s="19">
        <v>0.10597069710187433</v>
      </c>
      <c r="AH74" s="26">
        <v>123</v>
      </c>
      <c r="AI74" s="21">
        <v>13.512769897116495</v>
      </c>
      <c r="AJ74" s="31">
        <v>132</v>
      </c>
      <c r="AK74" s="24">
        <v>19.583968961366882</v>
      </c>
      <c r="AL74" s="23">
        <v>120</v>
      </c>
      <c r="AM74" s="14">
        <v>0.55453070313497244</v>
      </c>
      <c r="AN74" s="31">
        <v>36</v>
      </c>
      <c r="AO74" s="15">
        <v>-1.3199955908289242E-2</v>
      </c>
      <c r="AP74" s="25">
        <v>132</v>
      </c>
      <c r="AQ74" s="7">
        <v>34131</v>
      </c>
      <c r="AR74" s="23">
        <v>112</v>
      </c>
      <c r="AS74" s="16">
        <v>35809</v>
      </c>
    </row>
    <row r="75" spans="1:45">
      <c r="A75" s="20" t="s">
        <v>183</v>
      </c>
      <c r="B75" s="20" t="s">
        <v>38</v>
      </c>
      <c r="C75" s="20" t="s">
        <v>31</v>
      </c>
      <c r="D75" s="20" t="s">
        <v>184</v>
      </c>
      <c r="E75" s="61">
        <v>0.25529898328450801</v>
      </c>
      <c r="F75" s="25">
        <f t="shared" si="6"/>
        <v>103</v>
      </c>
      <c r="G75" s="61">
        <v>0.40573841116663795</v>
      </c>
      <c r="H75" s="25">
        <f t="shared" si="7"/>
        <v>143</v>
      </c>
      <c r="I75" s="61">
        <v>0.28692055833189728</v>
      </c>
      <c r="J75" s="25">
        <f t="shared" si="8"/>
        <v>12</v>
      </c>
      <c r="K75" s="62">
        <v>5.2042047216956745E-2</v>
      </c>
      <c r="L75" s="25">
        <f t="shared" si="9"/>
        <v>16</v>
      </c>
      <c r="M75" s="27">
        <v>0.12280431432973805</v>
      </c>
      <c r="N75" s="25">
        <v>128</v>
      </c>
      <c r="O75" s="28">
        <v>2.901073397156948</v>
      </c>
      <c r="P75" s="18">
        <v>74</v>
      </c>
      <c r="Q75" s="28">
        <v>37.214799266483631</v>
      </c>
      <c r="R75" s="18">
        <f t="shared" si="10"/>
        <v>103</v>
      </c>
      <c r="S75" s="29">
        <v>0.27888762345255547</v>
      </c>
      <c r="T75" s="26">
        <v>51</v>
      </c>
      <c r="U75" s="29">
        <v>0.21007457143818906</v>
      </c>
      <c r="V75" s="26">
        <v>111</v>
      </c>
      <c r="W75" s="29">
        <v>0.34823901859912942</v>
      </c>
      <c r="X75" s="26">
        <v>81</v>
      </c>
      <c r="Y75" s="29">
        <v>0</v>
      </c>
      <c r="Z75" s="29">
        <v>0</v>
      </c>
      <c r="AA75" s="30">
        <v>7.0436911904567205</v>
      </c>
      <c r="AB75" s="26">
        <v>104</v>
      </c>
      <c r="AC75" s="19">
        <v>0.66541077475744248</v>
      </c>
      <c r="AD75" s="26">
        <v>61</v>
      </c>
      <c r="AE75" s="19" t="s">
        <v>366</v>
      </c>
      <c r="AF75" s="19" t="s">
        <v>366</v>
      </c>
      <c r="AG75" s="19">
        <v>0.56971495920736093</v>
      </c>
      <c r="AH75" s="26">
        <v>40</v>
      </c>
      <c r="AI75" s="21">
        <v>36.457693789547349</v>
      </c>
      <c r="AJ75" s="31">
        <v>57</v>
      </c>
      <c r="AK75" s="24">
        <v>26.317016644300981</v>
      </c>
      <c r="AL75" s="23">
        <v>72</v>
      </c>
      <c r="AM75" s="14">
        <v>1.3064507339878579</v>
      </c>
      <c r="AN75" s="18">
        <v>27</v>
      </c>
      <c r="AO75" s="15">
        <v>9.7821396032798935E-3</v>
      </c>
      <c r="AP75" s="25">
        <v>108</v>
      </c>
      <c r="AQ75" s="7">
        <v>35657</v>
      </c>
      <c r="AR75" s="23">
        <v>97</v>
      </c>
      <c r="AS75" s="16">
        <v>63175</v>
      </c>
    </row>
    <row r="76" spans="1:45">
      <c r="A76" s="20" t="s">
        <v>185</v>
      </c>
      <c r="B76" s="20" t="s">
        <v>111</v>
      </c>
      <c r="C76" s="20" t="s">
        <v>31</v>
      </c>
      <c r="D76" s="20" t="s">
        <v>186</v>
      </c>
      <c r="E76" s="61">
        <v>0.28382581648522548</v>
      </c>
      <c r="F76" s="25">
        <f t="shared" si="6"/>
        <v>55</v>
      </c>
      <c r="G76" s="61">
        <v>0.50103680663556249</v>
      </c>
      <c r="H76" s="25">
        <f t="shared" si="7"/>
        <v>34</v>
      </c>
      <c r="I76" s="61">
        <v>0.18195956454121306</v>
      </c>
      <c r="J76" s="25">
        <f t="shared" si="8"/>
        <v>109</v>
      </c>
      <c r="K76" s="62">
        <v>3.3177812337998963E-2</v>
      </c>
      <c r="L76" s="25">
        <f t="shared" si="9"/>
        <v>43</v>
      </c>
      <c r="M76" s="27">
        <v>0.19398340248962656</v>
      </c>
      <c r="N76" s="25">
        <v>49</v>
      </c>
      <c r="O76" s="28">
        <v>2.7081922816519972</v>
      </c>
      <c r="P76" s="18">
        <v>77</v>
      </c>
      <c r="Q76" s="28">
        <v>45.809860901743335</v>
      </c>
      <c r="R76" s="18">
        <f t="shared" si="10"/>
        <v>55</v>
      </c>
      <c r="S76" s="29">
        <v>0</v>
      </c>
      <c r="T76" s="29">
        <v>0</v>
      </c>
      <c r="U76" s="29">
        <v>0.32095013226119784</v>
      </c>
      <c r="V76" s="26">
        <v>84</v>
      </c>
      <c r="W76" s="29">
        <v>0.20815986677768528</v>
      </c>
      <c r="X76" s="26">
        <v>101</v>
      </c>
      <c r="Y76" s="29">
        <v>0</v>
      </c>
      <c r="Z76" s="29">
        <v>0</v>
      </c>
      <c r="AA76" s="30">
        <v>7.9818397780271777</v>
      </c>
      <c r="AB76" s="26">
        <v>96</v>
      </c>
      <c r="AC76" s="19">
        <v>0.47903299880465677</v>
      </c>
      <c r="AD76" s="26">
        <v>94</v>
      </c>
      <c r="AE76" s="19" t="s">
        <v>366</v>
      </c>
      <c r="AF76" s="19" t="s">
        <v>366</v>
      </c>
      <c r="AG76" s="19">
        <v>0.29647724719986074</v>
      </c>
      <c r="AH76" s="26">
        <v>89</v>
      </c>
      <c r="AI76" s="21">
        <v>23.356346394459983</v>
      </c>
      <c r="AJ76" s="31">
        <v>96</v>
      </c>
      <c r="AK76" s="24">
        <v>24.663584479998608</v>
      </c>
      <c r="AL76" s="23">
        <v>86</v>
      </c>
      <c r="AM76" s="14">
        <v>0.40735297922383279</v>
      </c>
      <c r="AN76" s="31">
        <v>42</v>
      </c>
      <c r="AO76" s="15">
        <v>6.2773076710358935E-2</v>
      </c>
      <c r="AP76" s="25">
        <v>45</v>
      </c>
      <c r="AQ76" s="7">
        <v>37220</v>
      </c>
      <c r="AR76" s="23">
        <v>76</v>
      </c>
      <c r="AS76" s="16">
        <v>19216</v>
      </c>
    </row>
    <row r="77" spans="1:45">
      <c r="A77" s="20" t="s">
        <v>187</v>
      </c>
      <c r="B77" s="20" t="s">
        <v>38</v>
      </c>
      <c r="C77" s="20" t="s">
        <v>31</v>
      </c>
      <c r="D77" s="20" t="s">
        <v>188</v>
      </c>
      <c r="E77" s="61">
        <v>0.31606175069797998</v>
      </c>
      <c r="F77" s="25">
        <f t="shared" si="6"/>
        <v>31</v>
      </c>
      <c r="G77" s="61">
        <v>0.5100180653637707</v>
      </c>
      <c r="H77" s="25">
        <f t="shared" si="7"/>
        <v>22</v>
      </c>
      <c r="I77" s="61">
        <v>0.15815404828379045</v>
      </c>
      <c r="J77" s="25">
        <f t="shared" si="8"/>
        <v>127</v>
      </c>
      <c r="K77" s="62">
        <v>1.5766135654458859E-2</v>
      </c>
      <c r="L77" s="25">
        <f t="shared" si="9"/>
        <v>98</v>
      </c>
      <c r="M77" s="27">
        <v>0.19895287958115182</v>
      </c>
      <c r="N77" s="25">
        <v>40</v>
      </c>
      <c r="O77" s="28">
        <v>3.6650690724555961</v>
      </c>
      <c r="P77" s="18">
        <v>59</v>
      </c>
      <c r="Q77" s="28">
        <v>50.52547235429882</v>
      </c>
      <c r="R77" s="18">
        <f t="shared" si="10"/>
        <v>43</v>
      </c>
      <c r="S77" s="29">
        <v>0.26546888092051402</v>
      </c>
      <c r="T77" s="26">
        <v>52</v>
      </c>
      <c r="U77" s="29">
        <v>0.46355936482375076</v>
      </c>
      <c r="V77" s="26">
        <v>58</v>
      </c>
      <c r="W77" s="29">
        <v>0.3122901800352888</v>
      </c>
      <c r="X77" s="26">
        <v>86</v>
      </c>
      <c r="Y77" s="29">
        <v>0</v>
      </c>
      <c r="Z77" s="29">
        <v>0</v>
      </c>
      <c r="AA77" s="30">
        <v>12.640646471084811</v>
      </c>
      <c r="AB77" s="26">
        <v>67</v>
      </c>
      <c r="AC77" s="19">
        <v>0.49760260913939702</v>
      </c>
      <c r="AD77" s="26">
        <v>92</v>
      </c>
      <c r="AE77" s="19" t="s">
        <v>366</v>
      </c>
      <c r="AF77" s="19" t="s">
        <v>366</v>
      </c>
      <c r="AG77" s="19">
        <v>0.26250967583649715</v>
      </c>
      <c r="AH77" s="26">
        <v>92</v>
      </c>
      <c r="AI77" s="21">
        <v>23.105977124336004</v>
      </c>
      <c r="AJ77" s="31">
        <v>97</v>
      </c>
      <c r="AK77" s="24">
        <v>27.544093123269793</v>
      </c>
      <c r="AL77" s="23">
        <v>68</v>
      </c>
      <c r="AM77" s="14">
        <v>0.18154239540573311</v>
      </c>
      <c r="AN77" s="31">
        <v>62</v>
      </c>
      <c r="AO77" s="15">
        <v>9.7597124117053489E-3</v>
      </c>
      <c r="AP77" s="25">
        <v>109</v>
      </c>
      <c r="AQ77" s="7">
        <v>39138</v>
      </c>
      <c r="AR77" s="23">
        <v>54</v>
      </c>
      <c r="AS77" s="16">
        <v>64043</v>
      </c>
    </row>
    <row r="78" spans="1:45">
      <c r="A78" s="20" t="s">
        <v>189</v>
      </c>
      <c r="B78" s="20" t="s">
        <v>56</v>
      </c>
      <c r="C78" s="20" t="s">
        <v>31</v>
      </c>
      <c r="D78" s="20" t="s">
        <v>190</v>
      </c>
      <c r="E78" s="61">
        <v>0.33472644376899696</v>
      </c>
      <c r="F78" s="25">
        <f t="shared" si="6"/>
        <v>20</v>
      </c>
      <c r="G78" s="61">
        <v>0.46846504559270519</v>
      </c>
      <c r="H78" s="25">
        <f t="shared" si="7"/>
        <v>92</v>
      </c>
      <c r="I78" s="61">
        <v>0.17401215805471124</v>
      </c>
      <c r="J78" s="25">
        <f t="shared" si="8"/>
        <v>118</v>
      </c>
      <c r="K78" s="62">
        <v>2.2796352583586626E-2</v>
      </c>
      <c r="L78" s="25">
        <f t="shared" si="9"/>
        <v>68</v>
      </c>
      <c r="M78" s="27">
        <v>0.23088399850801938</v>
      </c>
      <c r="N78" s="25">
        <v>30</v>
      </c>
      <c r="O78" s="28">
        <v>1.9094380796508457</v>
      </c>
      <c r="P78" s="18">
        <v>101</v>
      </c>
      <c r="Q78" s="28">
        <v>52.069193706232767</v>
      </c>
      <c r="R78" s="18">
        <f t="shared" si="10"/>
        <v>40</v>
      </c>
      <c r="S78" s="29">
        <v>0.54923683959288594</v>
      </c>
      <c r="T78" s="26">
        <v>38</v>
      </c>
      <c r="U78" s="29">
        <v>0.79519729574504483</v>
      </c>
      <c r="V78" s="26">
        <v>21</v>
      </c>
      <c r="W78" s="29">
        <v>1.4687283260576884</v>
      </c>
      <c r="X78" s="26">
        <v>18</v>
      </c>
      <c r="Y78" s="29">
        <v>0</v>
      </c>
      <c r="Z78" s="29">
        <v>0</v>
      </c>
      <c r="AA78" s="30">
        <v>25.103578898965406</v>
      </c>
      <c r="AB78" s="26">
        <v>24</v>
      </c>
      <c r="AC78" s="19">
        <v>0.72263681048347539</v>
      </c>
      <c r="AD78" s="26">
        <v>49</v>
      </c>
      <c r="AE78" s="19" t="s">
        <v>366</v>
      </c>
      <c r="AF78" s="19" t="s">
        <v>366</v>
      </c>
      <c r="AG78" s="19">
        <v>0.52901787932663846</v>
      </c>
      <c r="AH78" s="26">
        <v>47</v>
      </c>
      <c r="AI78" s="21">
        <v>37.312761590776368</v>
      </c>
      <c r="AJ78" s="31">
        <v>54</v>
      </c>
      <c r="AK78" s="24">
        <v>37.663904161930041</v>
      </c>
      <c r="AL78" s="23">
        <v>37</v>
      </c>
      <c r="AM78" s="14">
        <v>6.2269857920759923</v>
      </c>
      <c r="AN78" s="31">
        <v>8</v>
      </c>
      <c r="AO78" s="15">
        <v>0.42921282798833821</v>
      </c>
      <c r="AP78" s="25">
        <v>1</v>
      </c>
      <c r="AQ78" s="7">
        <v>56262</v>
      </c>
      <c r="AR78" s="23">
        <v>6</v>
      </c>
      <c r="AS78" s="16">
        <v>24511</v>
      </c>
    </row>
    <row r="79" spans="1:45">
      <c r="A79" s="20" t="s">
        <v>191</v>
      </c>
      <c r="B79" s="20" t="s">
        <v>38</v>
      </c>
      <c r="C79" s="20" t="s">
        <v>31</v>
      </c>
      <c r="D79" s="20" t="s">
        <v>192</v>
      </c>
      <c r="E79" s="61">
        <v>0.22960599334073251</v>
      </c>
      <c r="F79" s="25">
        <f t="shared" si="6"/>
        <v>129</v>
      </c>
      <c r="G79" s="61">
        <v>0.57366814650388454</v>
      </c>
      <c r="H79" s="25">
        <f t="shared" si="7"/>
        <v>3</v>
      </c>
      <c r="I79" s="61">
        <v>0.18312985571587126</v>
      </c>
      <c r="J79" s="25">
        <f t="shared" si="8"/>
        <v>106</v>
      </c>
      <c r="K79" s="62">
        <v>1.3596004439511655E-2</v>
      </c>
      <c r="L79" s="25">
        <f t="shared" si="9"/>
        <v>116</v>
      </c>
      <c r="M79" s="27">
        <v>0.14666346615458473</v>
      </c>
      <c r="N79" s="25">
        <v>97</v>
      </c>
      <c r="O79" s="28">
        <v>1.9310754604872251</v>
      </c>
      <c r="P79" s="18">
        <v>100</v>
      </c>
      <c r="Q79" s="28">
        <v>35.676543704838288</v>
      </c>
      <c r="R79" s="18">
        <f t="shared" si="10"/>
        <v>116</v>
      </c>
      <c r="S79" s="29">
        <v>0.22487667664684249</v>
      </c>
      <c r="T79" s="26">
        <v>56</v>
      </c>
      <c r="U79" s="29">
        <v>0.70835963534415891</v>
      </c>
      <c r="V79" s="26">
        <v>25</v>
      </c>
      <c r="W79" s="29">
        <v>0.44192384179126465</v>
      </c>
      <c r="X79" s="26">
        <v>70</v>
      </c>
      <c r="Y79" s="29">
        <v>0</v>
      </c>
      <c r="Z79" s="29">
        <v>0</v>
      </c>
      <c r="AA79" s="30">
        <v>18.469486978220175</v>
      </c>
      <c r="AB79" s="26">
        <v>36</v>
      </c>
      <c r="AC79" s="19">
        <v>0.90734798055183608</v>
      </c>
      <c r="AD79" s="26">
        <v>22</v>
      </c>
      <c r="AE79" s="19" t="s">
        <v>366</v>
      </c>
      <c r="AF79" s="19" t="s">
        <v>366</v>
      </c>
      <c r="AG79" s="19">
        <v>0.46765012475449297</v>
      </c>
      <c r="AH79" s="26">
        <v>58</v>
      </c>
      <c r="AI79" s="21">
        <v>41.852163316712577</v>
      </c>
      <c r="AJ79" s="31">
        <v>45</v>
      </c>
      <c r="AK79" s="24">
        <v>31.737056300928646</v>
      </c>
      <c r="AL79" s="23">
        <v>55</v>
      </c>
      <c r="AM79" s="14">
        <v>0</v>
      </c>
      <c r="AN79" s="45">
        <v>0</v>
      </c>
      <c r="AO79" s="15">
        <v>4.9097009770058229E-3</v>
      </c>
      <c r="AP79" s="25">
        <v>115</v>
      </c>
      <c r="AQ79" s="7">
        <v>35221</v>
      </c>
      <c r="AR79" s="23">
        <v>103</v>
      </c>
      <c r="AS79" s="16">
        <v>40731</v>
      </c>
    </row>
    <row r="80" spans="1:45">
      <c r="A80" s="20" t="s">
        <v>193</v>
      </c>
      <c r="B80" s="20" t="s">
        <v>38</v>
      </c>
      <c r="C80" s="20" t="s">
        <v>27</v>
      </c>
      <c r="D80" s="20" t="s">
        <v>194</v>
      </c>
      <c r="E80" s="61">
        <v>0.31184437469957871</v>
      </c>
      <c r="F80" s="25">
        <f t="shared" si="6"/>
        <v>33</v>
      </c>
      <c r="G80" s="61">
        <v>0.4797127265530014</v>
      </c>
      <c r="H80" s="25">
        <f t="shared" si="7"/>
        <v>71</v>
      </c>
      <c r="I80" s="61">
        <v>0.19625639720643537</v>
      </c>
      <c r="J80" s="25">
        <f t="shared" si="8"/>
        <v>90</v>
      </c>
      <c r="K80" s="62">
        <v>1.2186501540984534E-2</v>
      </c>
      <c r="L80" s="25">
        <f t="shared" si="9"/>
        <v>123</v>
      </c>
      <c r="M80" s="27">
        <v>0.19551981914866287</v>
      </c>
      <c r="N80" s="25">
        <v>46</v>
      </c>
      <c r="O80" s="28">
        <v>2.6617634182646004</v>
      </c>
      <c r="P80" s="18">
        <v>79</v>
      </c>
      <c r="Q80" s="28">
        <v>48.181139333105513</v>
      </c>
      <c r="R80" s="18">
        <f t="shared" si="10"/>
        <v>48</v>
      </c>
      <c r="S80" s="29">
        <v>1.1098370706844445</v>
      </c>
      <c r="T80" s="26">
        <v>21</v>
      </c>
      <c r="U80" s="29">
        <v>0.92774530179783643</v>
      </c>
      <c r="V80" s="26">
        <v>14</v>
      </c>
      <c r="W80" s="29">
        <v>0.50536671374064024</v>
      </c>
      <c r="X80" s="26">
        <v>63</v>
      </c>
      <c r="Y80" s="29">
        <v>2.5907</v>
      </c>
      <c r="Z80" s="26">
        <v>22</v>
      </c>
      <c r="AA80" s="30">
        <v>27.517706755489694</v>
      </c>
      <c r="AB80" s="26">
        <v>18</v>
      </c>
      <c r="AC80" s="19">
        <v>0.80675820392411057</v>
      </c>
      <c r="AD80" s="26">
        <v>41</v>
      </c>
      <c r="AE80" s="19">
        <v>0.58151606788365584</v>
      </c>
      <c r="AF80" s="26">
        <v>32</v>
      </c>
      <c r="AG80" s="19">
        <v>0.77445635008251801</v>
      </c>
      <c r="AH80" s="26">
        <v>21</v>
      </c>
      <c r="AI80" s="21">
        <v>44.508147438130081</v>
      </c>
      <c r="AJ80" s="31">
        <v>34</v>
      </c>
      <c r="AK80" s="24">
        <v>39.096381215202562</v>
      </c>
      <c r="AL80" s="23">
        <v>33</v>
      </c>
      <c r="AM80" s="14">
        <v>0.12499068173368427</v>
      </c>
      <c r="AN80" s="31">
        <v>72</v>
      </c>
      <c r="AO80" s="15">
        <v>7.7384949515115223E-2</v>
      </c>
      <c r="AP80" s="25">
        <v>37</v>
      </c>
      <c r="AQ80" s="7">
        <v>43652</v>
      </c>
      <c r="AR80" s="23">
        <v>27</v>
      </c>
      <c r="AS80" s="16">
        <v>356177</v>
      </c>
    </row>
    <row r="81" spans="1:45">
      <c r="A81" s="20" t="s">
        <v>195</v>
      </c>
      <c r="B81" s="20" t="s">
        <v>38</v>
      </c>
      <c r="C81" s="20" t="s">
        <v>27</v>
      </c>
      <c r="D81" s="20" t="s">
        <v>196</v>
      </c>
      <c r="E81" s="61">
        <v>0.44552795220852243</v>
      </c>
      <c r="F81" s="25">
        <f t="shared" si="6"/>
        <v>1</v>
      </c>
      <c r="G81" s="61">
        <v>0.45069976012589569</v>
      </c>
      <c r="H81" s="25">
        <f t="shared" si="7"/>
        <v>124</v>
      </c>
      <c r="I81" s="61">
        <v>9.6423278483140057E-2</v>
      </c>
      <c r="J81" s="25">
        <f t="shared" si="8"/>
        <v>146</v>
      </c>
      <c r="K81" s="62">
        <v>7.3490091824418265E-3</v>
      </c>
      <c r="L81" s="25">
        <f t="shared" si="9"/>
        <v>142</v>
      </c>
      <c r="M81" s="27">
        <v>0.38187716294225171</v>
      </c>
      <c r="N81" s="25">
        <v>2</v>
      </c>
      <c r="O81" s="28">
        <v>16.761110641240592</v>
      </c>
      <c r="P81" s="18">
        <v>4</v>
      </c>
      <c r="Q81" s="28">
        <v>100</v>
      </c>
      <c r="R81" s="18">
        <f t="shared" si="10"/>
        <v>1</v>
      </c>
      <c r="S81" s="29">
        <v>2.2175575806038488</v>
      </c>
      <c r="T81" s="26">
        <v>7</v>
      </c>
      <c r="U81" s="29">
        <v>1.7246824440563324</v>
      </c>
      <c r="V81" s="26">
        <v>1</v>
      </c>
      <c r="W81" s="29">
        <v>6.0793125426668215</v>
      </c>
      <c r="X81" s="26">
        <v>2</v>
      </c>
      <c r="Y81" s="29">
        <v>141.38196666666667</v>
      </c>
      <c r="Z81" s="26">
        <v>5</v>
      </c>
      <c r="AA81" s="30">
        <v>82.648414065866447</v>
      </c>
      <c r="AB81" s="26">
        <v>3</v>
      </c>
      <c r="AC81" s="19">
        <v>1.2844011213376014</v>
      </c>
      <c r="AD81" s="26">
        <v>5</v>
      </c>
      <c r="AE81" s="19">
        <v>1.4182113221650052</v>
      </c>
      <c r="AF81" s="26">
        <v>6</v>
      </c>
      <c r="AG81" s="19">
        <v>0.93854545615530183</v>
      </c>
      <c r="AH81" s="26">
        <v>15</v>
      </c>
      <c r="AI81" s="21">
        <v>77.402818775633165</v>
      </c>
      <c r="AJ81" s="31">
        <v>5</v>
      </c>
      <c r="AK81" s="24">
        <v>83.635980658331718</v>
      </c>
      <c r="AL81" s="23">
        <v>2</v>
      </c>
      <c r="AM81" s="14">
        <v>2.653552878419492E-2</v>
      </c>
      <c r="AN81" s="18">
        <v>85</v>
      </c>
      <c r="AO81" s="15">
        <v>9.0585753943295585E-2</v>
      </c>
      <c r="AP81" s="25">
        <v>28</v>
      </c>
      <c r="AQ81" s="7">
        <v>47727</v>
      </c>
      <c r="AR81" s="23">
        <v>14</v>
      </c>
      <c r="AS81" s="16">
        <v>1236324</v>
      </c>
    </row>
    <row r="82" spans="1:45">
      <c r="A82" s="20" t="s">
        <v>197</v>
      </c>
      <c r="B82" s="20" t="s">
        <v>38</v>
      </c>
      <c r="C82" s="20" t="s">
        <v>31</v>
      </c>
      <c r="D82" s="20" t="s">
        <v>198</v>
      </c>
      <c r="E82" s="61">
        <v>0.27278842919609819</v>
      </c>
      <c r="F82" s="25">
        <f t="shared" si="6"/>
        <v>76</v>
      </c>
      <c r="G82" s="61">
        <v>0.49714093508240836</v>
      </c>
      <c r="H82" s="25">
        <f t="shared" si="7"/>
        <v>41</v>
      </c>
      <c r="I82" s="61">
        <v>0.2122435250588631</v>
      </c>
      <c r="J82" s="25">
        <f t="shared" si="8"/>
        <v>72</v>
      </c>
      <c r="K82" s="62">
        <v>1.782711066263034E-2</v>
      </c>
      <c r="L82" s="25">
        <f t="shared" si="9"/>
        <v>89</v>
      </c>
      <c r="M82" s="27">
        <v>0.14842805320435309</v>
      </c>
      <c r="N82" s="25">
        <v>95</v>
      </c>
      <c r="O82" s="28">
        <v>1.3192612137203166</v>
      </c>
      <c r="P82" s="18">
        <v>121</v>
      </c>
      <c r="Q82" s="28">
        <v>38.370737447411848</v>
      </c>
      <c r="R82" s="18">
        <f t="shared" si="10"/>
        <v>96</v>
      </c>
      <c r="S82" s="29">
        <v>0.40503037333711217</v>
      </c>
      <c r="T82" s="26">
        <v>43</v>
      </c>
      <c r="U82" s="29">
        <v>0.2588665456931028</v>
      </c>
      <c r="V82" s="26">
        <v>96</v>
      </c>
      <c r="W82" s="29">
        <v>6.2320827620590803E-2</v>
      </c>
      <c r="X82" s="26">
        <v>124</v>
      </c>
      <c r="Y82" s="29">
        <v>0</v>
      </c>
      <c r="Z82" s="29">
        <v>0</v>
      </c>
      <c r="AA82" s="30">
        <v>7.7329464763066191</v>
      </c>
      <c r="AB82" s="26">
        <v>99</v>
      </c>
      <c r="AC82" s="19">
        <v>1.0305544192563523</v>
      </c>
      <c r="AD82" s="26">
        <v>15</v>
      </c>
      <c r="AE82" s="19" t="s">
        <v>366</v>
      </c>
      <c r="AF82" s="19" t="s">
        <v>366</v>
      </c>
      <c r="AG82" s="19">
        <v>0.32552341651090261</v>
      </c>
      <c r="AH82" s="26">
        <v>82</v>
      </c>
      <c r="AI82" s="21">
        <v>42.307342369638654</v>
      </c>
      <c r="AJ82" s="31">
        <v>44</v>
      </c>
      <c r="AK82" s="24">
        <v>28.8695106132901</v>
      </c>
      <c r="AL82" s="23">
        <v>61</v>
      </c>
      <c r="AM82" s="14">
        <v>0</v>
      </c>
      <c r="AN82" s="45">
        <v>0</v>
      </c>
      <c r="AO82" s="15">
        <v>-5.1768498713537303E-3</v>
      </c>
      <c r="AP82" s="25">
        <v>126</v>
      </c>
      <c r="AQ82" s="7">
        <v>36725</v>
      </c>
      <c r="AR82" s="23">
        <v>84</v>
      </c>
      <c r="AS82" s="16">
        <v>32092</v>
      </c>
    </row>
    <row r="83" spans="1:45">
      <c r="A83" s="20" t="s">
        <v>199</v>
      </c>
      <c r="B83" s="20" t="s">
        <v>26</v>
      </c>
      <c r="C83" s="20" t="s">
        <v>31</v>
      </c>
      <c r="D83" s="20" t="s">
        <v>200</v>
      </c>
      <c r="E83" s="61">
        <v>0.29609834313201494</v>
      </c>
      <c r="F83" s="25">
        <f t="shared" si="6"/>
        <v>41</v>
      </c>
      <c r="G83" s="61">
        <v>0.49225013361838588</v>
      </c>
      <c r="H83" s="25">
        <f t="shared" si="7"/>
        <v>48</v>
      </c>
      <c r="I83" s="61">
        <v>0.17210048102618922</v>
      </c>
      <c r="J83" s="25">
        <f t="shared" si="8"/>
        <v>123</v>
      </c>
      <c r="K83" s="62">
        <v>3.9551042223409938E-2</v>
      </c>
      <c r="L83" s="25">
        <f t="shared" si="9"/>
        <v>31</v>
      </c>
      <c r="M83" s="27">
        <v>0.19741235392320533</v>
      </c>
      <c r="N83" s="25">
        <v>41</v>
      </c>
      <c r="O83" s="28">
        <v>7.4688796680497926</v>
      </c>
      <c r="P83" s="18">
        <v>28</v>
      </c>
      <c r="Q83" s="28">
        <v>55.109539216917547</v>
      </c>
      <c r="R83" s="18">
        <f t="shared" si="10"/>
        <v>35</v>
      </c>
      <c r="S83" s="29">
        <v>0</v>
      </c>
      <c r="T83" s="29">
        <v>0</v>
      </c>
      <c r="U83" s="29">
        <v>0.49994850683189512</v>
      </c>
      <c r="V83" s="26">
        <v>53</v>
      </c>
      <c r="W83" s="29">
        <v>1.1501689310617498</v>
      </c>
      <c r="X83" s="26">
        <v>29</v>
      </c>
      <c r="Y83" s="29">
        <v>0</v>
      </c>
      <c r="Z83" s="29">
        <v>0</v>
      </c>
      <c r="AA83" s="30">
        <v>15.124301217514095</v>
      </c>
      <c r="AB83" s="26">
        <v>55</v>
      </c>
      <c r="AC83" s="19">
        <v>0.9590825132566444</v>
      </c>
      <c r="AD83" s="26">
        <v>19</v>
      </c>
      <c r="AE83" s="19" t="s">
        <v>366</v>
      </c>
      <c r="AF83" s="19" t="s">
        <v>366</v>
      </c>
      <c r="AG83" s="19">
        <v>0.98730521373569191</v>
      </c>
      <c r="AH83" s="26">
        <v>12</v>
      </c>
      <c r="AI83" s="21">
        <v>56.772116585417351</v>
      </c>
      <c r="AJ83" s="31">
        <v>15</v>
      </c>
      <c r="AK83" s="24">
        <v>41.579171334430434</v>
      </c>
      <c r="AL83" s="23">
        <v>25</v>
      </c>
      <c r="AM83" s="14">
        <v>0</v>
      </c>
      <c r="AN83" s="45">
        <v>0</v>
      </c>
      <c r="AO83" s="15">
        <v>4.9174145863187267E-2</v>
      </c>
      <c r="AP83" s="25">
        <v>64</v>
      </c>
      <c r="AQ83" s="7">
        <v>35881</v>
      </c>
      <c r="AR83" s="23">
        <v>92</v>
      </c>
      <c r="AS83" s="16">
        <v>27822</v>
      </c>
    </row>
    <row r="84" spans="1:45">
      <c r="A84" s="20" t="s">
        <v>201</v>
      </c>
      <c r="B84" s="20" t="s">
        <v>38</v>
      </c>
      <c r="C84" s="20" t="s">
        <v>31</v>
      </c>
      <c r="D84" s="20" t="s">
        <v>202</v>
      </c>
      <c r="E84" s="61">
        <v>0.25290437890974082</v>
      </c>
      <c r="F84" s="25">
        <f t="shared" si="6"/>
        <v>105</v>
      </c>
      <c r="G84" s="61">
        <v>0.57506702412868638</v>
      </c>
      <c r="H84" s="25">
        <f t="shared" si="7"/>
        <v>2</v>
      </c>
      <c r="I84" s="61">
        <v>0.15326184092940126</v>
      </c>
      <c r="J84" s="25">
        <f t="shared" si="8"/>
        <v>130</v>
      </c>
      <c r="K84" s="62">
        <v>1.876675603217158E-2</v>
      </c>
      <c r="L84" s="25">
        <f t="shared" si="9"/>
        <v>85</v>
      </c>
      <c r="M84" s="27">
        <v>0.15384615384615385</v>
      </c>
      <c r="N84" s="25">
        <v>85</v>
      </c>
      <c r="O84" s="28">
        <v>2.5549310168625445</v>
      </c>
      <c r="P84" s="18">
        <v>83</v>
      </c>
      <c r="Q84" s="28">
        <v>39.302725807878289</v>
      </c>
      <c r="R84" s="18">
        <f t="shared" si="10"/>
        <v>87</v>
      </c>
      <c r="S84" s="29">
        <v>0.36304482751200223</v>
      </c>
      <c r="T84" s="26">
        <v>46</v>
      </c>
      <c r="U84" s="29">
        <v>0.19888489488288202</v>
      </c>
      <c r="V84" s="26">
        <v>114</v>
      </c>
      <c r="W84" s="29">
        <v>0.49964608402381633</v>
      </c>
      <c r="X84" s="26">
        <v>64</v>
      </c>
      <c r="Y84" s="29">
        <v>0</v>
      </c>
      <c r="Z84" s="29">
        <v>0</v>
      </c>
      <c r="AA84" s="30">
        <v>7.622910137509666</v>
      </c>
      <c r="AB84" s="26">
        <v>100</v>
      </c>
      <c r="AC84" s="19">
        <v>0.23962328339671193</v>
      </c>
      <c r="AD84" s="26">
        <v>131</v>
      </c>
      <c r="AE84" s="19" t="s">
        <v>366</v>
      </c>
      <c r="AF84" s="19" t="s">
        <v>366</v>
      </c>
      <c r="AG84" s="19">
        <v>0.22091000401800845</v>
      </c>
      <c r="AH84" s="26">
        <v>99</v>
      </c>
      <c r="AI84" s="21">
        <v>13.529275138992848</v>
      </c>
      <c r="AJ84" s="31">
        <v>131</v>
      </c>
      <c r="AK84" s="24">
        <v>19.524524136265814</v>
      </c>
      <c r="AL84" s="23">
        <v>121</v>
      </c>
      <c r="AM84" s="14">
        <v>0</v>
      </c>
      <c r="AN84" s="45">
        <v>0</v>
      </c>
      <c r="AO84" s="15">
        <v>3.5438672127613709E-2</v>
      </c>
      <c r="AP84" s="25">
        <v>80</v>
      </c>
      <c r="AQ84" s="7">
        <v>37015</v>
      </c>
      <c r="AR84" s="23">
        <v>79</v>
      </c>
      <c r="AS84" s="16">
        <v>24017</v>
      </c>
    </row>
    <row r="85" spans="1:45">
      <c r="A85" s="20" t="s">
        <v>203</v>
      </c>
      <c r="B85" s="20" t="s">
        <v>26</v>
      </c>
      <c r="C85" s="20" t="s">
        <v>31</v>
      </c>
      <c r="D85" s="20" t="s">
        <v>204</v>
      </c>
      <c r="E85" s="61">
        <v>0.27577457264957267</v>
      </c>
      <c r="F85" s="25">
        <f t="shared" si="6"/>
        <v>69</v>
      </c>
      <c r="G85" s="61">
        <v>0.51535790598290598</v>
      </c>
      <c r="H85" s="25">
        <f t="shared" si="7"/>
        <v>16</v>
      </c>
      <c r="I85" s="61">
        <v>0.18776709401709402</v>
      </c>
      <c r="J85" s="25">
        <f t="shared" si="8"/>
        <v>101</v>
      </c>
      <c r="K85" s="62">
        <v>2.1100427350427352E-2</v>
      </c>
      <c r="L85" s="25">
        <f t="shared" si="9"/>
        <v>73</v>
      </c>
      <c r="M85" s="27">
        <v>0.16450318621666274</v>
      </c>
      <c r="N85" s="25">
        <v>73</v>
      </c>
      <c r="O85" s="28">
        <v>3.9035271155722846</v>
      </c>
      <c r="P85" s="18">
        <v>57</v>
      </c>
      <c r="Q85" s="28">
        <v>44.427996117626854</v>
      </c>
      <c r="R85" s="18">
        <f t="shared" si="10"/>
        <v>60</v>
      </c>
      <c r="S85" s="29">
        <v>0</v>
      </c>
      <c r="T85" s="29">
        <v>0</v>
      </c>
      <c r="U85" s="29">
        <v>0.41284806292989007</v>
      </c>
      <c r="V85" s="26">
        <v>65</v>
      </c>
      <c r="W85" s="29">
        <v>0.37770590873680981</v>
      </c>
      <c r="X85" s="26">
        <v>79</v>
      </c>
      <c r="Y85" s="29">
        <v>0</v>
      </c>
      <c r="Z85" s="29">
        <v>0</v>
      </c>
      <c r="AA85" s="30">
        <v>10.625488708311757</v>
      </c>
      <c r="AB85" s="26">
        <v>75</v>
      </c>
      <c r="AC85" s="19">
        <v>0.87298973702160643</v>
      </c>
      <c r="AD85" s="26">
        <v>25</v>
      </c>
      <c r="AE85" s="19" t="s">
        <v>366</v>
      </c>
      <c r="AF85" s="19" t="s">
        <v>366</v>
      </c>
      <c r="AG85" s="19">
        <v>0.64220530799100173</v>
      </c>
      <c r="AH85" s="26">
        <v>26</v>
      </c>
      <c r="AI85" s="21">
        <v>45.155412641199206</v>
      </c>
      <c r="AJ85" s="31">
        <v>33</v>
      </c>
      <c r="AK85" s="24">
        <v>32.811125390457903</v>
      </c>
      <c r="AL85" s="23">
        <v>50</v>
      </c>
      <c r="AM85" s="14">
        <v>0.12631201179772608</v>
      </c>
      <c r="AN85" s="18">
        <v>71</v>
      </c>
      <c r="AO85" s="15">
        <v>2.5615572718688716E-2</v>
      </c>
      <c r="AP85" s="25">
        <v>89</v>
      </c>
      <c r="AQ85" s="7">
        <v>33730</v>
      </c>
      <c r="AR85" s="23">
        <v>118</v>
      </c>
      <c r="AS85" s="16">
        <v>42361</v>
      </c>
    </row>
    <row r="86" spans="1:45">
      <c r="A86" s="20" t="s">
        <v>205</v>
      </c>
      <c r="B86" s="20" t="s">
        <v>38</v>
      </c>
      <c r="C86" s="20" t="s">
        <v>31</v>
      </c>
      <c r="D86" s="20" t="s">
        <v>206</v>
      </c>
      <c r="E86" s="61">
        <v>0.23317591499409682</v>
      </c>
      <c r="F86" s="25">
        <f t="shared" si="6"/>
        <v>127</v>
      </c>
      <c r="G86" s="61">
        <v>0.67355371900826444</v>
      </c>
      <c r="H86" s="25">
        <f t="shared" si="7"/>
        <v>1</v>
      </c>
      <c r="I86" s="61">
        <v>8.6186540731995276E-2</v>
      </c>
      <c r="J86" s="25">
        <f t="shared" si="8"/>
        <v>147</v>
      </c>
      <c r="K86" s="62">
        <v>7.0838252656434475E-3</v>
      </c>
      <c r="L86" s="25">
        <f t="shared" si="9"/>
        <v>143</v>
      </c>
      <c r="M86" s="27">
        <v>0.15153267784846733</v>
      </c>
      <c r="N86" s="25">
        <v>89</v>
      </c>
      <c r="O86" s="28">
        <v>1.6420361247947455</v>
      </c>
      <c r="P86" s="18">
        <v>113</v>
      </c>
      <c r="Q86" s="28">
        <v>35.935837474631995</v>
      </c>
      <c r="R86" s="18">
        <f t="shared" si="10"/>
        <v>113</v>
      </c>
      <c r="S86" s="29">
        <v>0</v>
      </c>
      <c r="T86" s="29">
        <v>0</v>
      </c>
      <c r="U86" s="29">
        <v>0.3341826473172933</v>
      </c>
      <c r="V86" s="26">
        <v>83</v>
      </c>
      <c r="W86" s="29">
        <v>0.12509382036527397</v>
      </c>
      <c r="X86" s="26">
        <v>110</v>
      </c>
      <c r="Y86" s="29">
        <v>0</v>
      </c>
      <c r="Z86" s="29">
        <v>0</v>
      </c>
      <c r="AA86" s="30">
        <v>8.0123293543017802</v>
      </c>
      <c r="AB86" s="26">
        <v>95</v>
      </c>
      <c r="AC86" s="19">
        <v>0.17235049692442678</v>
      </c>
      <c r="AD86" s="26">
        <v>138</v>
      </c>
      <c r="AE86" s="19" t="s">
        <v>366</v>
      </c>
      <c r="AF86" s="19" t="s">
        <v>366</v>
      </c>
      <c r="AG86" s="19">
        <v>0.24618856472805736</v>
      </c>
      <c r="AH86" s="26">
        <v>96</v>
      </c>
      <c r="AI86" s="21">
        <v>11.950444121807777</v>
      </c>
      <c r="AJ86" s="31">
        <v>136</v>
      </c>
      <c r="AK86" s="24">
        <v>17.670907597246565</v>
      </c>
      <c r="AL86" s="23">
        <v>128</v>
      </c>
      <c r="AM86" s="14">
        <v>0</v>
      </c>
      <c r="AN86" s="45">
        <v>0</v>
      </c>
      <c r="AO86" s="15">
        <v>9.1256569517439087E-2</v>
      </c>
      <c r="AP86" s="25">
        <v>26</v>
      </c>
      <c r="AQ86" s="7">
        <v>43758</v>
      </c>
      <c r="AR86" s="23">
        <v>25</v>
      </c>
      <c r="AS86" s="16">
        <v>15988</v>
      </c>
    </row>
    <row r="87" spans="1:45">
      <c r="A87" s="20" t="s">
        <v>207</v>
      </c>
      <c r="B87" s="20" t="s">
        <v>38</v>
      </c>
      <c r="C87" s="20" t="s">
        <v>27</v>
      </c>
      <c r="D87" s="20" t="s">
        <v>208</v>
      </c>
      <c r="E87" s="61">
        <v>0.31997461238552904</v>
      </c>
      <c r="F87" s="25">
        <f t="shared" si="6"/>
        <v>28</v>
      </c>
      <c r="G87" s="61">
        <v>0.48680750748027929</v>
      </c>
      <c r="H87" s="25">
        <f t="shared" si="7"/>
        <v>58</v>
      </c>
      <c r="I87" s="61">
        <v>0.17626258046967086</v>
      </c>
      <c r="J87" s="25">
        <f t="shared" si="8"/>
        <v>115</v>
      </c>
      <c r="K87" s="62">
        <v>1.695529966452081E-2</v>
      </c>
      <c r="L87" s="25">
        <f t="shared" si="9"/>
        <v>92</v>
      </c>
      <c r="M87" s="27">
        <v>0.22285714285714286</v>
      </c>
      <c r="N87" s="25">
        <v>33</v>
      </c>
      <c r="O87" s="28">
        <v>6.0716454159077111</v>
      </c>
      <c r="P87" s="18">
        <v>34</v>
      </c>
      <c r="Q87" s="28">
        <v>57.084005783988125</v>
      </c>
      <c r="R87" s="18">
        <f t="shared" si="10"/>
        <v>30</v>
      </c>
      <c r="S87" s="29">
        <v>1.3171843581234097</v>
      </c>
      <c r="T87" s="26">
        <v>14</v>
      </c>
      <c r="U87" s="29">
        <v>0.3607930106070581</v>
      </c>
      <c r="V87" s="26">
        <v>76</v>
      </c>
      <c r="W87" s="29">
        <v>0.80689220424458918</v>
      </c>
      <c r="X87" s="26">
        <v>40</v>
      </c>
      <c r="Y87" s="29">
        <v>0</v>
      </c>
      <c r="Z87" s="29">
        <v>0</v>
      </c>
      <c r="AA87" s="30">
        <v>16.169521199830456</v>
      </c>
      <c r="AB87" s="26">
        <v>49</v>
      </c>
      <c r="AC87" s="19">
        <v>0.75314463680050303</v>
      </c>
      <c r="AD87" s="26">
        <v>45</v>
      </c>
      <c r="AE87" s="19">
        <v>0.8229044458803092</v>
      </c>
      <c r="AF87" s="26">
        <v>21</v>
      </c>
      <c r="AG87" s="19">
        <v>0.39626890714295565</v>
      </c>
      <c r="AH87" s="26">
        <v>68</v>
      </c>
      <c r="AI87" s="21">
        <v>42.572034151515915</v>
      </c>
      <c r="AJ87" s="31">
        <v>41</v>
      </c>
      <c r="AK87" s="24">
        <v>37.180383484168281</v>
      </c>
      <c r="AL87" s="23">
        <v>38</v>
      </c>
      <c r="AM87" s="14">
        <v>0</v>
      </c>
      <c r="AN87" s="45">
        <v>0</v>
      </c>
      <c r="AO87" s="15">
        <v>2.0631380286523119E-2</v>
      </c>
      <c r="AP87" s="25">
        <v>97</v>
      </c>
      <c r="AQ87" s="7">
        <v>37786</v>
      </c>
      <c r="AR87" s="23">
        <v>72</v>
      </c>
      <c r="AS87" s="16">
        <v>118975</v>
      </c>
    </row>
    <row r="88" spans="1:45">
      <c r="A88" s="20" t="s">
        <v>209</v>
      </c>
      <c r="B88" s="20" t="s">
        <v>26</v>
      </c>
      <c r="C88" s="20" t="s">
        <v>31</v>
      </c>
      <c r="D88" s="20" t="s">
        <v>210</v>
      </c>
      <c r="E88" s="61">
        <v>0.23608247422680412</v>
      </c>
      <c r="F88" s="25">
        <f t="shared" si="6"/>
        <v>124</v>
      </c>
      <c r="G88" s="61">
        <v>0.46804123711340206</v>
      </c>
      <c r="H88" s="25">
        <f t="shared" si="7"/>
        <v>93</v>
      </c>
      <c r="I88" s="61">
        <v>0.24742268041237114</v>
      </c>
      <c r="J88" s="25">
        <f t="shared" si="8"/>
        <v>37</v>
      </c>
      <c r="K88" s="62">
        <v>4.8453608247422682E-2</v>
      </c>
      <c r="L88" s="25">
        <f t="shared" si="9"/>
        <v>22</v>
      </c>
      <c r="M88" s="27">
        <v>8.8995568685376655E-2</v>
      </c>
      <c r="N88" s="25">
        <v>146</v>
      </c>
      <c r="O88" s="28">
        <v>1.4191106906338695</v>
      </c>
      <c r="P88" s="18">
        <v>117</v>
      </c>
      <c r="Q88" s="28">
        <v>30.030424652759674</v>
      </c>
      <c r="R88" s="18">
        <f t="shared" si="10"/>
        <v>143</v>
      </c>
      <c r="S88" s="29">
        <v>0</v>
      </c>
      <c r="T88" s="29">
        <v>0</v>
      </c>
      <c r="U88" s="29">
        <v>5.6278387000777572E-2</v>
      </c>
      <c r="V88" s="26">
        <v>136</v>
      </c>
      <c r="W88" s="29">
        <v>0</v>
      </c>
      <c r="X88" s="29">
        <v>0</v>
      </c>
      <c r="Y88" s="29">
        <v>0</v>
      </c>
      <c r="Z88" s="29">
        <v>0</v>
      </c>
      <c r="AA88" s="30">
        <v>1.2806889061323778</v>
      </c>
      <c r="AB88" s="26">
        <v>138</v>
      </c>
      <c r="AC88" s="19">
        <v>0.82858431345142591</v>
      </c>
      <c r="AD88" s="26">
        <v>36</v>
      </c>
      <c r="AE88" s="19" t="s">
        <v>366</v>
      </c>
      <c r="AF88" s="19" t="s">
        <v>366</v>
      </c>
      <c r="AG88" s="19">
        <v>0.43102103649383477</v>
      </c>
      <c r="AH88" s="26">
        <v>63</v>
      </c>
      <c r="AI88" s="21">
        <v>38.31995463076435</v>
      </c>
      <c r="AJ88" s="31">
        <v>50</v>
      </c>
      <c r="AK88" s="24">
        <v>22.770702188306728</v>
      </c>
      <c r="AL88" s="23">
        <v>99</v>
      </c>
      <c r="AM88" s="14">
        <v>0</v>
      </c>
      <c r="AN88" s="45">
        <v>0</v>
      </c>
      <c r="AO88" s="15">
        <v>4.8139525707295901E-3</v>
      </c>
      <c r="AP88" s="25">
        <v>116</v>
      </c>
      <c r="AQ88" s="7">
        <v>31902</v>
      </c>
      <c r="AR88" s="23">
        <v>133</v>
      </c>
      <c r="AS88" s="16">
        <v>25465</v>
      </c>
    </row>
    <row r="89" spans="1:45">
      <c r="A89" s="20" t="s">
        <v>211</v>
      </c>
      <c r="B89" s="20" t="s">
        <v>38</v>
      </c>
      <c r="C89" s="20" t="s">
        <v>31</v>
      </c>
      <c r="D89" s="20" t="s">
        <v>212</v>
      </c>
      <c r="E89" s="61">
        <v>0.2946127946127946</v>
      </c>
      <c r="F89" s="25">
        <f t="shared" si="6"/>
        <v>42</v>
      </c>
      <c r="G89" s="61">
        <v>0.43602693602693604</v>
      </c>
      <c r="H89" s="25">
        <f t="shared" si="7"/>
        <v>134</v>
      </c>
      <c r="I89" s="61">
        <v>0.23367003367003367</v>
      </c>
      <c r="J89" s="25">
        <f t="shared" si="8"/>
        <v>48</v>
      </c>
      <c r="K89" s="62">
        <v>3.5690235690235689E-2</v>
      </c>
      <c r="L89" s="25">
        <f t="shared" si="9"/>
        <v>37</v>
      </c>
      <c r="M89" s="27">
        <v>0.1736842105263158</v>
      </c>
      <c r="N89" s="25">
        <v>62</v>
      </c>
      <c r="O89" s="28">
        <v>2.2421524663677128</v>
      </c>
      <c r="P89" s="18">
        <v>90</v>
      </c>
      <c r="Q89" s="28">
        <v>44.044293443237734</v>
      </c>
      <c r="R89" s="18">
        <f t="shared" si="10"/>
        <v>63</v>
      </c>
      <c r="S89" s="29">
        <v>0</v>
      </c>
      <c r="T89" s="29">
        <v>0</v>
      </c>
      <c r="U89" s="29">
        <v>0.59841028901709514</v>
      </c>
      <c r="V89" s="26">
        <v>36</v>
      </c>
      <c r="W89" s="29">
        <v>0.86345133834957444</v>
      </c>
      <c r="X89" s="26">
        <v>38</v>
      </c>
      <c r="Y89" s="29">
        <v>0</v>
      </c>
      <c r="Z89" s="29">
        <v>0</v>
      </c>
      <c r="AA89" s="30">
        <v>16.430787202383513</v>
      </c>
      <c r="AB89" s="26">
        <v>47</v>
      </c>
      <c r="AC89" s="19">
        <v>1.110485588138068</v>
      </c>
      <c r="AD89" s="26">
        <v>12</v>
      </c>
      <c r="AE89" s="19" t="s">
        <v>366</v>
      </c>
      <c r="AF89" s="19" t="s">
        <v>366</v>
      </c>
      <c r="AG89" s="19">
        <v>0.4706535815405048</v>
      </c>
      <c r="AH89" s="26">
        <v>56</v>
      </c>
      <c r="AI89" s="21">
        <v>48.636603997339662</v>
      </c>
      <c r="AJ89" s="31">
        <v>24</v>
      </c>
      <c r="AK89" s="24">
        <v>35.296003482315022</v>
      </c>
      <c r="AL89" s="23">
        <v>42</v>
      </c>
      <c r="AM89" s="14">
        <v>0</v>
      </c>
      <c r="AN89" s="45">
        <v>0</v>
      </c>
      <c r="AO89" s="15">
        <v>-1.0738255033557046E-2</v>
      </c>
      <c r="AP89" s="25">
        <v>129</v>
      </c>
      <c r="AQ89" s="7">
        <v>40841</v>
      </c>
      <c r="AR89" s="23">
        <v>39</v>
      </c>
      <c r="AS89" s="16">
        <v>16214</v>
      </c>
    </row>
    <row r="90" spans="1:45">
      <c r="A90" s="20" t="s">
        <v>213</v>
      </c>
      <c r="B90" s="20" t="s">
        <v>49</v>
      </c>
      <c r="C90" s="20" t="s">
        <v>31</v>
      </c>
      <c r="D90" s="20" t="s">
        <v>214</v>
      </c>
      <c r="E90" s="61">
        <v>0.2738572574178027</v>
      </c>
      <c r="F90" s="25">
        <f t="shared" si="6"/>
        <v>75</v>
      </c>
      <c r="G90" s="61">
        <v>0.50962309542902973</v>
      </c>
      <c r="H90" s="25">
        <f t="shared" si="7"/>
        <v>24</v>
      </c>
      <c r="I90" s="61">
        <v>0.19326383319967924</v>
      </c>
      <c r="J90" s="25">
        <f t="shared" si="8"/>
        <v>95</v>
      </c>
      <c r="K90" s="62">
        <v>2.3255813953488372E-2</v>
      </c>
      <c r="L90" s="25">
        <f t="shared" si="9"/>
        <v>67</v>
      </c>
      <c r="M90" s="27">
        <v>0.15100401606425704</v>
      </c>
      <c r="N90" s="25">
        <v>90</v>
      </c>
      <c r="O90" s="28">
        <v>0</v>
      </c>
      <c r="P90" s="47">
        <v>0</v>
      </c>
      <c r="Q90" s="28">
        <v>36.487143587401519</v>
      </c>
      <c r="R90" s="18">
        <f t="shared" si="10"/>
        <v>108</v>
      </c>
      <c r="S90" s="29">
        <v>0</v>
      </c>
      <c r="T90" s="29">
        <v>0</v>
      </c>
      <c r="U90" s="29">
        <v>0</v>
      </c>
      <c r="V90" s="29">
        <v>0</v>
      </c>
      <c r="W90" s="29">
        <v>0.46168051708217911</v>
      </c>
      <c r="X90" s="26">
        <v>67</v>
      </c>
      <c r="Y90" s="29">
        <v>0</v>
      </c>
      <c r="Z90" s="29">
        <v>0</v>
      </c>
      <c r="AA90" s="30">
        <v>1.5041805430412829</v>
      </c>
      <c r="AB90" s="26">
        <v>137</v>
      </c>
      <c r="AC90" s="19">
        <v>0.58446609902003577</v>
      </c>
      <c r="AD90" s="26">
        <v>74</v>
      </c>
      <c r="AE90" s="19" t="s">
        <v>366</v>
      </c>
      <c r="AF90" s="19" t="s">
        <v>366</v>
      </c>
      <c r="AG90" s="19">
        <v>0.2444787945298319</v>
      </c>
      <c r="AH90" s="26">
        <v>97</v>
      </c>
      <c r="AI90" s="21">
        <v>25.516002112818519</v>
      </c>
      <c r="AJ90" s="31">
        <v>89</v>
      </c>
      <c r="AK90" s="24">
        <v>20.400342442002223</v>
      </c>
      <c r="AL90" s="23">
        <v>115</v>
      </c>
      <c r="AM90" s="14">
        <v>0</v>
      </c>
      <c r="AN90" s="45">
        <v>0</v>
      </c>
      <c r="AO90" s="15">
        <v>2.1055939660590824E-2</v>
      </c>
      <c r="AP90" s="25">
        <v>94</v>
      </c>
      <c r="AQ90" s="7">
        <v>36421</v>
      </c>
      <c r="AR90" s="23">
        <v>90</v>
      </c>
      <c r="AS90" s="16">
        <v>12996</v>
      </c>
    </row>
    <row r="91" spans="1:45">
      <c r="A91" s="20" t="s">
        <v>215</v>
      </c>
      <c r="B91" s="20" t="s">
        <v>26</v>
      </c>
      <c r="C91" s="20" t="s">
        <v>31</v>
      </c>
      <c r="D91" s="20" t="s">
        <v>216</v>
      </c>
      <c r="E91" s="61">
        <v>0.25795706883789787</v>
      </c>
      <c r="F91" s="25">
        <f t="shared" si="6"/>
        <v>97</v>
      </c>
      <c r="G91" s="61">
        <v>0.45928941524796446</v>
      </c>
      <c r="H91" s="25">
        <f t="shared" si="7"/>
        <v>110</v>
      </c>
      <c r="I91" s="61">
        <v>0.23168023686158401</v>
      </c>
      <c r="J91" s="25">
        <f t="shared" si="8"/>
        <v>51</v>
      </c>
      <c r="K91" s="62">
        <v>5.1073279052553662E-2</v>
      </c>
      <c r="L91" s="25">
        <f t="shared" si="9"/>
        <v>19</v>
      </c>
      <c r="M91" s="27">
        <v>0.14253135689851767</v>
      </c>
      <c r="N91" s="25">
        <v>105</v>
      </c>
      <c r="O91" s="28">
        <v>1.7774617845716318</v>
      </c>
      <c r="P91" s="18">
        <v>106</v>
      </c>
      <c r="Q91" s="28">
        <v>37.372566301483737</v>
      </c>
      <c r="R91" s="18">
        <f t="shared" si="10"/>
        <v>102</v>
      </c>
      <c r="S91" s="29">
        <v>0</v>
      </c>
      <c r="T91" s="29">
        <v>0</v>
      </c>
      <c r="U91" s="29">
        <v>0.20582033275093531</v>
      </c>
      <c r="V91" s="26">
        <v>113</v>
      </c>
      <c r="W91" s="29">
        <v>0</v>
      </c>
      <c r="X91" s="29">
        <v>0</v>
      </c>
      <c r="Y91" s="29">
        <v>0</v>
      </c>
      <c r="Z91" s="29">
        <v>0</v>
      </c>
      <c r="AA91" s="30">
        <v>4.6837130710046013</v>
      </c>
      <c r="AB91" s="26">
        <v>124</v>
      </c>
      <c r="AC91" s="19">
        <v>0.64669454838628659</v>
      </c>
      <c r="AD91" s="26">
        <v>63</v>
      </c>
      <c r="AE91" s="19" t="s">
        <v>366</v>
      </c>
      <c r="AF91" s="19" t="s">
        <v>366</v>
      </c>
      <c r="AG91" s="19">
        <v>0.59439005952288781</v>
      </c>
      <c r="AH91" s="26">
        <v>32</v>
      </c>
      <c r="AI91" s="21">
        <v>36.466972417579427</v>
      </c>
      <c r="AJ91" s="31">
        <v>56</v>
      </c>
      <c r="AK91" s="24">
        <v>25.915402328509803</v>
      </c>
      <c r="AL91" s="23">
        <v>76</v>
      </c>
      <c r="AM91" s="14">
        <v>0</v>
      </c>
      <c r="AN91" s="45">
        <v>0</v>
      </c>
      <c r="AO91" s="15">
        <v>9.1915099473906994E-3</v>
      </c>
      <c r="AP91" s="25">
        <v>112</v>
      </c>
      <c r="AQ91" s="7">
        <v>34738</v>
      </c>
      <c r="AR91" s="23">
        <v>108</v>
      </c>
      <c r="AS91" s="16">
        <v>16689</v>
      </c>
    </row>
    <row r="92" spans="1:45">
      <c r="A92" s="20" t="s">
        <v>217</v>
      </c>
      <c r="B92" s="20" t="s">
        <v>111</v>
      </c>
      <c r="C92" s="20" t="s">
        <v>31</v>
      </c>
      <c r="D92" s="20" t="s">
        <v>218</v>
      </c>
      <c r="E92" s="61">
        <v>0.26349838268225928</v>
      </c>
      <c r="F92" s="25">
        <f t="shared" si="6"/>
        <v>86</v>
      </c>
      <c r="G92" s="61">
        <v>0.54341876088579244</v>
      </c>
      <c r="H92" s="25">
        <f t="shared" si="7"/>
        <v>6</v>
      </c>
      <c r="I92" s="61">
        <v>0.16795222692211992</v>
      </c>
      <c r="J92" s="25">
        <f t="shared" si="8"/>
        <v>125</v>
      </c>
      <c r="K92" s="62">
        <v>2.5130629509828317E-2</v>
      </c>
      <c r="L92" s="25">
        <f t="shared" si="9"/>
        <v>63</v>
      </c>
      <c r="M92" s="27">
        <v>0.16500365052324167</v>
      </c>
      <c r="N92" s="25">
        <v>72</v>
      </c>
      <c r="O92" s="28">
        <v>2.662907268170426</v>
      </c>
      <c r="P92" s="18">
        <v>78</v>
      </c>
      <c r="Q92" s="28">
        <v>41.385637824122732</v>
      </c>
      <c r="R92" s="18">
        <f t="shared" si="10"/>
        <v>79</v>
      </c>
      <c r="S92" s="29">
        <v>0</v>
      </c>
      <c r="T92" s="29">
        <v>0</v>
      </c>
      <c r="U92" s="29">
        <v>0.2191867709887097</v>
      </c>
      <c r="V92" s="26">
        <v>108</v>
      </c>
      <c r="W92" s="29">
        <v>9.3736086049726997E-2</v>
      </c>
      <c r="X92" s="26">
        <v>118</v>
      </c>
      <c r="Y92" s="29">
        <v>0</v>
      </c>
      <c r="Z92" s="29">
        <v>0</v>
      </c>
      <c r="AA92" s="30">
        <v>5.293281327492446</v>
      </c>
      <c r="AB92" s="26">
        <v>120</v>
      </c>
      <c r="AC92" s="19">
        <v>0.43734688503498254</v>
      </c>
      <c r="AD92" s="26">
        <v>104</v>
      </c>
      <c r="AE92" s="19" t="s">
        <v>366</v>
      </c>
      <c r="AF92" s="19" t="s">
        <v>366</v>
      </c>
      <c r="AG92" s="19">
        <v>0.21072728962387532</v>
      </c>
      <c r="AH92" s="26">
        <v>105</v>
      </c>
      <c r="AI92" s="21">
        <v>19.799691290522649</v>
      </c>
      <c r="AJ92" s="31">
        <v>107</v>
      </c>
      <c r="AK92" s="24">
        <v>21.4579918816755</v>
      </c>
      <c r="AL92" s="23">
        <v>110</v>
      </c>
      <c r="AM92" s="14">
        <v>0.39246834389052349</v>
      </c>
      <c r="AN92" s="31">
        <v>44</v>
      </c>
      <c r="AO92" s="15">
        <v>4.6779178727370849E-2</v>
      </c>
      <c r="AP92" s="25">
        <v>68</v>
      </c>
      <c r="AQ92" s="7">
        <v>38309</v>
      </c>
      <c r="AR92" s="23">
        <v>66</v>
      </c>
      <c r="AS92" s="16">
        <v>42673</v>
      </c>
    </row>
    <row r="93" spans="1:45">
      <c r="A93" s="20" t="s">
        <v>219</v>
      </c>
      <c r="B93" s="20" t="s">
        <v>26</v>
      </c>
      <c r="C93" s="20" t="s">
        <v>31</v>
      </c>
      <c r="D93" s="20" t="s">
        <v>220</v>
      </c>
      <c r="E93" s="61">
        <v>0.26754489603024573</v>
      </c>
      <c r="F93" s="25">
        <f t="shared" si="6"/>
        <v>82</v>
      </c>
      <c r="G93" s="61">
        <v>0.47004962192816635</v>
      </c>
      <c r="H93" s="25">
        <f t="shared" si="7"/>
        <v>91</v>
      </c>
      <c r="I93" s="61">
        <v>0.23783081285444235</v>
      </c>
      <c r="J93" s="25">
        <f t="shared" si="8"/>
        <v>44</v>
      </c>
      <c r="K93" s="62">
        <v>2.4574669187145556E-2</v>
      </c>
      <c r="L93" s="25">
        <f t="shared" si="9"/>
        <v>65</v>
      </c>
      <c r="M93" s="27">
        <v>0.16530243435739342</v>
      </c>
      <c r="N93" s="25">
        <v>71</v>
      </c>
      <c r="O93" s="28">
        <v>4.048582995951417</v>
      </c>
      <c r="P93" s="18">
        <v>52</v>
      </c>
      <c r="Q93" s="28">
        <v>44.066991619002756</v>
      </c>
      <c r="R93" s="18">
        <f t="shared" si="10"/>
        <v>62</v>
      </c>
      <c r="S93" s="29">
        <v>9.4257340418241284E-2</v>
      </c>
      <c r="T93" s="26">
        <v>70</v>
      </c>
      <c r="U93" s="29">
        <v>0.27754614316096204</v>
      </c>
      <c r="V93" s="26">
        <v>91</v>
      </c>
      <c r="W93" s="29">
        <v>0.42739101529110074</v>
      </c>
      <c r="X93" s="26">
        <v>73</v>
      </c>
      <c r="Y93" s="29">
        <v>0</v>
      </c>
      <c r="Z93" s="29">
        <v>0</v>
      </c>
      <c r="AA93" s="30">
        <v>8.0898267768231893</v>
      </c>
      <c r="AB93" s="26">
        <v>94</v>
      </c>
      <c r="AC93" s="19">
        <v>0.51378326596747093</v>
      </c>
      <c r="AD93" s="26">
        <v>87</v>
      </c>
      <c r="AE93" s="19" t="s">
        <v>366</v>
      </c>
      <c r="AF93" s="19" t="s">
        <v>366</v>
      </c>
      <c r="AG93" s="19">
        <v>0.45872524072197562</v>
      </c>
      <c r="AH93" s="26">
        <v>60</v>
      </c>
      <c r="AI93" s="21">
        <v>28.628826968328536</v>
      </c>
      <c r="AJ93" s="31">
        <v>75</v>
      </c>
      <c r="AK93" s="24">
        <v>26.00969979631893</v>
      </c>
      <c r="AL93" s="23">
        <v>74</v>
      </c>
      <c r="AM93" s="14">
        <v>0.78338814168701931</v>
      </c>
      <c r="AN93" s="18">
        <v>33</v>
      </c>
      <c r="AO93" s="15">
        <v>1.2099729648543106E-2</v>
      </c>
      <c r="AP93" s="25">
        <v>104</v>
      </c>
      <c r="AQ93" s="7">
        <v>40210</v>
      </c>
      <c r="AR93" s="23">
        <v>45</v>
      </c>
      <c r="AS93" s="16">
        <v>84232</v>
      </c>
    </row>
    <row r="94" spans="1:45">
      <c r="A94" s="20" t="s">
        <v>221</v>
      </c>
      <c r="B94" s="20" t="s">
        <v>26</v>
      </c>
      <c r="C94" s="20" t="s">
        <v>31</v>
      </c>
      <c r="D94" s="20" t="s">
        <v>222</v>
      </c>
      <c r="E94" s="61">
        <v>0.27682403433476394</v>
      </c>
      <c r="F94" s="25">
        <f t="shared" si="6"/>
        <v>63</v>
      </c>
      <c r="G94" s="61">
        <v>0.48111587982832615</v>
      </c>
      <c r="H94" s="25">
        <f t="shared" si="7"/>
        <v>70</v>
      </c>
      <c r="I94" s="61">
        <v>0.22060085836909871</v>
      </c>
      <c r="J94" s="25">
        <f t="shared" si="8"/>
        <v>60</v>
      </c>
      <c r="K94" s="62">
        <v>2.1459227467811159E-2</v>
      </c>
      <c r="L94" s="25">
        <f t="shared" si="9"/>
        <v>72</v>
      </c>
      <c r="M94" s="27">
        <v>0.16303583977512298</v>
      </c>
      <c r="N94" s="25">
        <v>77</v>
      </c>
      <c r="O94" s="28">
        <v>0</v>
      </c>
      <c r="P94" s="47">
        <v>0</v>
      </c>
      <c r="Q94" s="28">
        <v>37.841842194985986</v>
      </c>
      <c r="R94" s="18">
        <f t="shared" si="10"/>
        <v>99</v>
      </c>
      <c r="S94" s="29">
        <v>0</v>
      </c>
      <c r="T94" s="29">
        <v>0</v>
      </c>
      <c r="U94" s="29">
        <v>0.26599739864941507</v>
      </c>
      <c r="V94" s="26">
        <v>94</v>
      </c>
      <c r="W94" s="29">
        <v>0.30646644192460926</v>
      </c>
      <c r="X94" s="26">
        <v>87</v>
      </c>
      <c r="Y94" s="29">
        <v>0</v>
      </c>
      <c r="Z94" s="29">
        <v>0</v>
      </c>
      <c r="AA94" s="30">
        <v>7.0516060970151822</v>
      </c>
      <c r="AB94" s="26">
        <v>103</v>
      </c>
      <c r="AC94" s="19">
        <v>0.33324034699454386</v>
      </c>
      <c r="AD94" s="26">
        <v>120</v>
      </c>
      <c r="AE94" s="19" t="s">
        <v>366</v>
      </c>
      <c r="AF94" s="19" t="s">
        <v>366</v>
      </c>
      <c r="AG94" s="19">
        <v>0.5251620826410518</v>
      </c>
      <c r="AH94" s="26">
        <v>48</v>
      </c>
      <c r="AI94" s="21">
        <v>24.355945676888087</v>
      </c>
      <c r="AJ94" s="31">
        <v>93</v>
      </c>
      <c r="AK94" s="24">
        <v>22.677523418210455</v>
      </c>
      <c r="AL94" s="23">
        <v>100</v>
      </c>
      <c r="AM94" s="14">
        <v>0</v>
      </c>
      <c r="AN94" s="45">
        <v>0</v>
      </c>
      <c r="AO94" s="15">
        <v>-2.5388291517323774E-2</v>
      </c>
      <c r="AP94" s="25">
        <v>143</v>
      </c>
      <c r="AQ94" s="7">
        <v>36291</v>
      </c>
      <c r="AR94" s="23">
        <v>91</v>
      </c>
      <c r="AS94" s="16">
        <v>13052</v>
      </c>
    </row>
    <row r="95" spans="1:45">
      <c r="A95" s="20" t="s">
        <v>223</v>
      </c>
      <c r="B95" s="20" t="s">
        <v>30</v>
      </c>
      <c r="C95" s="20" t="s">
        <v>27</v>
      </c>
      <c r="D95" s="20" t="s">
        <v>224</v>
      </c>
      <c r="E95" s="61">
        <v>0.36478049019367792</v>
      </c>
      <c r="F95" s="25">
        <f t="shared" si="6"/>
        <v>12</v>
      </c>
      <c r="G95" s="61">
        <v>0.487169755882569</v>
      </c>
      <c r="H95" s="25">
        <f t="shared" si="7"/>
        <v>56</v>
      </c>
      <c r="I95" s="61">
        <v>0.14196518204745232</v>
      </c>
      <c r="J95" s="25">
        <f t="shared" si="8"/>
        <v>136</v>
      </c>
      <c r="K95" s="62">
        <v>6.0845718763007763E-3</v>
      </c>
      <c r="L95" s="25">
        <f t="shared" si="9"/>
        <v>145</v>
      </c>
      <c r="M95" s="27">
        <v>0.27719659158650195</v>
      </c>
      <c r="N95" s="25">
        <v>17</v>
      </c>
      <c r="O95" s="28">
        <v>10.13095341338232</v>
      </c>
      <c r="P95" s="18">
        <v>15</v>
      </c>
      <c r="Q95" s="28">
        <v>72.586548828536749</v>
      </c>
      <c r="R95" s="18">
        <f t="shared" si="10"/>
        <v>14</v>
      </c>
      <c r="S95" s="29">
        <v>1.0754787231918241</v>
      </c>
      <c r="T95" s="26">
        <v>22</v>
      </c>
      <c r="U95" s="29">
        <v>1.2697467119115804</v>
      </c>
      <c r="V95" s="26">
        <v>9</v>
      </c>
      <c r="W95" s="29">
        <v>1.1988935701169898</v>
      </c>
      <c r="X95" s="26">
        <v>26</v>
      </c>
      <c r="Y95" s="29">
        <v>22.015699999999999</v>
      </c>
      <c r="Z95" s="26">
        <v>7</v>
      </c>
      <c r="AA95" s="30">
        <v>39.429658102961632</v>
      </c>
      <c r="AB95" s="26">
        <v>10</v>
      </c>
      <c r="AC95" s="19">
        <v>1.047977780995365</v>
      </c>
      <c r="AD95" s="26">
        <v>14</v>
      </c>
      <c r="AE95" s="19">
        <v>1.4304773251231486</v>
      </c>
      <c r="AF95" s="26">
        <v>5</v>
      </c>
      <c r="AG95" s="19">
        <v>0.21346960367648501</v>
      </c>
      <c r="AH95" s="26">
        <v>102</v>
      </c>
      <c r="AI95" s="21">
        <v>60.195884227289142</v>
      </c>
      <c r="AJ95" s="31">
        <v>10</v>
      </c>
      <c r="AK95" s="24">
        <v>55.481778718693533</v>
      </c>
      <c r="AL95" s="23">
        <v>11</v>
      </c>
      <c r="AM95" s="14">
        <v>0.23581252355548352</v>
      </c>
      <c r="AN95" s="31">
        <v>56</v>
      </c>
      <c r="AO95" s="15">
        <v>6.4733095739015201E-2</v>
      </c>
      <c r="AP95" s="25">
        <v>43</v>
      </c>
      <c r="AQ95" s="7">
        <v>39124</v>
      </c>
      <c r="AR95" s="23">
        <v>55</v>
      </c>
      <c r="AS95" s="16">
        <v>765706</v>
      </c>
    </row>
    <row r="96" spans="1:45">
      <c r="A96" s="20" t="s">
        <v>225</v>
      </c>
      <c r="B96" s="20" t="s">
        <v>26</v>
      </c>
      <c r="C96" s="20" t="s">
        <v>31</v>
      </c>
      <c r="D96" s="20" t="s">
        <v>226</v>
      </c>
      <c r="E96" s="61">
        <v>0.20655983975963946</v>
      </c>
      <c r="F96" s="25">
        <f t="shared" si="6"/>
        <v>142</v>
      </c>
      <c r="G96" s="61">
        <v>0.4384076114171257</v>
      </c>
      <c r="H96" s="25">
        <f t="shared" si="7"/>
        <v>130</v>
      </c>
      <c r="I96" s="61">
        <v>0.30896344516775165</v>
      </c>
      <c r="J96" s="25">
        <f t="shared" si="8"/>
        <v>5</v>
      </c>
      <c r="K96" s="62">
        <v>4.6069103655483223E-2</v>
      </c>
      <c r="L96" s="25">
        <f t="shared" si="9"/>
        <v>27</v>
      </c>
      <c r="M96" s="27">
        <v>0.10240464344941957</v>
      </c>
      <c r="N96" s="25">
        <v>142</v>
      </c>
      <c r="O96" s="28">
        <v>1.1013215859030838</v>
      </c>
      <c r="P96" s="18">
        <v>126</v>
      </c>
      <c r="Q96" s="28">
        <v>28.304632938094485</v>
      </c>
      <c r="R96" s="18">
        <f t="shared" si="10"/>
        <v>144</v>
      </c>
      <c r="S96" s="29">
        <v>0</v>
      </c>
      <c r="T96" s="29">
        <v>0</v>
      </c>
      <c r="U96" s="29">
        <v>0.21156458278669482</v>
      </c>
      <c r="V96" s="26">
        <v>109</v>
      </c>
      <c r="W96" s="29">
        <v>0</v>
      </c>
      <c r="X96" s="29">
        <v>0</v>
      </c>
      <c r="Y96" s="29">
        <v>0</v>
      </c>
      <c r="Z96" s="29">
        <v>0</v>
      </c>
      <c r="AA96" s="30">
        <v>4.8144310550638476</v>
      </c>
      <c r="AB96" s="26">
        <v>123</v>
      </c>
      <c r="AC96" s="19">
        <v>0.26753361107955448</v>
      </c>
      <c r="AD96" s="26">
        <v>128</v>
      </c>
      <c r="AE96" s="19" t="s">
        <v>366</v>
      </c>
      <c r="AF96" s="19" t="s">
        <v>366</v>
      </c>
      <c r="AG96" s="19">
        <v>0.42513205644305968</v>
      </c>
      <c r="AH96" s="26">
        <v>64</v>
      </c>
      <c r="AI96" s="21">
        <v>19.643020879925473</v>
      </c>
      <c r="AJ96" s="31">
        <v>109</v>
      </c>
      <c r="AK96" s="24">
        <v>17.243929231327375</v>
      </c>
      <c r="AL96" s="23">
        <v>132</v>
      </c>
      <c r="AM96" s="14">
        <v>0</v>
      </c>
      <c r="AN96" s="45">
        <v>0</v>
      </c>
      <c r="AO96" s="15">
        <v>4.9741080336358025E-2</v>
      </c>
      <c r="AP96" s="25">
        <v>61</v>
      </c>
      <c r="AQ96" s="7">
        <v>35709</v>
      </c>
      <c r="AR96" s="23">
        <v>96</v>
      </c>
      <c r="AS96" s="16">
        <v>22096</v>
      </c>
    </row>
    <row r="97" spans="1:45">
      <c r="A97" s="20" t="s">
        <v>227</v>
      </c>
      <c r="B97" s="20" t="s">
        <v>56</v>
      </c>
      <c r="C97" s="20" t="s">
        <v>31</v>
      </c>
      <c r="D97" s="20" t="s">
        <v>228</v>
      </c>
      <c r="E97" s="61">
        <v>0.27075376884422109</v>
      </c>
      <c r="F97" s="25">
        <f t="shared" si="6"/>
        <v>78</v>
      </c>
      <c r="G97" s="61">
        <v>0.4609045226130653</v>
      </c>
      <c r="H97" s="25">
        <f t="shared" si="7"/>
        <v>102</v>
      </c>
      <c r="I97" s="61">
        <v>0.21869346733668341</v>
      </c>
      <c r="J97" s="25">
        <f t="shared" si="8"/>
        <v>65</v>
      </c>
      <c r="K97" s="62">
        <v>4.9648241206030154E-2</v>
      </c>
      <c r="L97" s="25">
        <f t="shared" si="9"/>
        <v>20</v>
      </c>
      <c r="M97" s="27">
        <v>0.16925819550361493</v>
      </c>
      <c r="N97" s="25">
        <v>67</v>
      </c>
      <c r="O97" s="28">
        <v>3.3213396069748131</v>
      </c>
      <c r="P97" s="18">
        <v>63</v>
      </c>
      <c r="Q97" s="28">
        <v>43.478402409526311</v>
      </c>
      <c r="R97" s="18">
        <f t="shared" si="10"/>
        <v>65</v>
      </c>
      <c r="S97" s="29">
        <v>0.57775842869037264</v>
      </c>
      <c r="T97" s="26">
        <v>36</v>
      </c>
      <c r="U97" s="29">
        <v>0.1808630239887781</v>
      </c>
      <c r="V97" s="26">
        <v>120</v>
      </c>
      <c r="W97" s="29">
        <v>0.53001192526831853</v>
      </c>
      <c r="X97" s="26">
        <v>60</v>
      </c>
      <c r="Y97" s="29">
        <v>0</v>
      </c>
      <c r="Z97" s="29">
        <v>0</v>
      </c>
      <c r="AA97" s="30">
        <v>8.1806221803798493</v>
      </c>
      <c r="AB97" s="26">
        <v>93</v>
      </c>
      <c r="AC97" s="19">
        <v>0.62869469565677505</v>
      </c>
      <c r="AD97" s="26">
        <v>66</v>
      </c>
      <c r="AE97" s="19" t="s">
        <v>366</v>
      </c>
      <c r="AF97" s="19" t="s">
        <v>366</v>
      </c>
      <c r="AG97" s="19">
        <v>0.51200808470295756</v>
      </c>
      <c r="AH97" s="26">
        <v>51</v>
      </c>
      <c r="AI97" s="21">
        <v>33.778119972603854</v>
      </c>
      <c r="AJ97" s="31">
        <v>62</v>
      </c>
      <c r="AK97" s="24">
        <v>27.663054914478568</v>
      </c>
      <c r="AL97" s="23">
        <v>67</v>
      </c>
      <c r="AM97" s="14">
        <v>2.5235738183351484</v>
      </c>
      <c r="AN97" s="18">
        <v>19</v>
      </c>
      <c r="AO97" s="15">
        <v>8.9111768525867663E-2</v>
      </c>
      <c r="AP97" s="25">
        <v>29</v>
      </c>
      <c r="AQ97" s="7">
        <v>46012</v>
      </c>
      <c r="AR97" s="23">
        <v>17</v>
      </c>
      <c r="AS97" s="16">
        <v>90564</v>
      </c>
    </row>
    <row r="98" spans="1:45">
      <c r="A98" s="20" t="s">
        <v>229</v>
      </c>
      <c r="B98" s="20" t="s">
        <v>111</v>
      </c>
      <c r="C98" s="20" t="s">
        <v>27</v>
      </c>
      <c r="D98" s="20" t="s">
        <v>230</v>
      </c>
      <c r="E98" s="61">
        <v>0.33894915975324397</v>
      </c>
      <c r="F98" s="25">
        <f t="shared" ref="F98:F129" si="11">RANK(E98,$E$2:$E$148)</f>
        <v>18</v>
      </c>
      <c r="G98" s="61">
        <v>0.47415443522654754</v>
      </c>
      <c r="H98" s="25">
        <f t="shared" si="7"/>
        <v>77</v>
      </c>
      <c r="I98" s="61">
        <v>0.17570729631993193</v>
      </c>
      <c r="J98" s="25">
        <f t="shared" si="8"/>
        <v>116</v>
      </c>
      <c r="K98" s="62">
        <v>1.1189108700276536E-2</v>
      </c>
      <c r="L98" s="25">
        <f t="shared" si="9"/>
        <v>127</v>
      </c>
      <c r="M98" s="27">
        <v>0.26751010825616278</v>
      </c>
      <c r="N98" s="25">
        <v>18</v>
      </c>
      <c r="O98" s="28">
        <v>5.5859352031516432</v>
      </c>
      <c r="P98" s="18">
        <v>38</v>
      </c>
      <c r="Q98" s="28">
        <v>61.954027266397894</v>
      </c>
      <c r="R98" s="18">
        <f t="shared" si="10"/>
        <v>25</v>
      </c>
      <c r="S98" s="29">
        <v>0.11525551113329326</v>
      </c>
      <c r="T98" s="26">
        <v>68</v>
      </c>
      <c r="U98" s="29">
        <v>0.93738328342521704</v>
      </c>
      <c r="V98" s="26">
        <v>12</v>
      </c>
      <c r="W98" s="29">
        <v>0.41794107030908645</v>
      </c>
      <c r="X98" s="26">
        <v>75</v>
      </c>
      <c r="Y98" s="29">
        <v>0</v>
      </c>
      <c r="Z98" s="29">
        <v>0</v>
      </c>
      <c r="AA98" s="30">
        <v>23.159476654054178</v>
      </c>
      <c r="AB98" s="26">
        <v>27</v>
      </c>
      <c r="AC98" s="19">
        <v>0.77122172902641239</v>
      </c>
      <c r="AD98" s="26">
        <v>44</v>
      </c>
      <c r="AE98" s="19">
        <v>0.76990508702967053</v>
      </c>
      <c r="AF98" s="26">
        <v>24</v>
      </c>
      <c r="AG98" s="19">
        <v>0.50856464326167572</v>
      </c>
      <c r="AH98" s="26">
        <v>52</v>
      </c>
      <c r="AI98" s="21">
        <v>43.631890526529347</v>
      </c>
      <c r="AJ98" s="31">
        <v>37</v>
      </c>
      <c r="AK98" s="24">
        <v>41.263446982127917</v>
      </c>
      <c r="AL98" s="23">
        <v>26</v>
      </c>
      <c r="AM98" s="14">
        <v>1.6457372309318705</v>
      </c>
      <c r="AN98" s="18">
        <v>25</v>
      </c>
      <c r="AO98" s="15">
        <v>7.993496468705602E-2</v>
      </c>
      <c r="AP98" s="25">
        <v>36</v>
      </c>
      <c r="AQ98" s="7">
        <v>46451</v>
      </c>
      <c r="AR98" s="23">
        <v>16</v>
      </c>
      <c r="AS98" s="16">
        <v>210556</v>
      </c>
    </row>
    <row r="99" spans="1:45">
      <c r="A99" s="20" t="s">
        <v>231</v>
      </c>
      <c r="B99" s="20" t="s">
        <v>30</v>
      </c>
      <c r="C99" s="20" t="s">
        <v>31</v>
      </c>
      <c r="D99" s="20" t="s">
        <v>232</v>
      </c>
      <c r="E99" s="61">
        <v>0.35888223552894211</v>
      </c>
      <c r="F99" s="25">
        <f t="shared" si="11"/>
        <v>15</v>
      </c>
      <c r="G99" s="61">
        <v>0.4934131736526946</v>
      </c>
      <c r="H99" s="25">
        <f t="shared" si="7"/>
        <v>47</v>
      </c>
      <c r="I99" s="61">
        <v>0.13293413173652693</v>
      </c>
      <c r="J99" s="25">
        <f t="shared" si="8"/>
        <v>139</v>
      </c>
      <c r="K99" s="62">
        <v>1.4770459081836327E-2</v>
      </c>
      <c r="L99" s="25">
        <f t="shared" si="9"/>
        <v>103</v>
      </c>
      <c r="M99" s="27">
        <v>0.23381231151321624</v>
      </c>
      <c r="N99" s="25">
        <v>29</v>
      </c>
      <c r="O99" s="28">
        <v>9.0594826558588633</v>
      </c>
      <c r="P99" s="18">
        <v>21</v>
      </c>
      <c r="Q99" s="28">
        <v>66.302624518300036</v>
      </c>
      <c r="R99" s="18">
        <f t="shared" si="10"/>
        <v>22</v>
      </c>
      <c r="S99" s="29">
        <v>0</v>
      </c>
      <c r="T99" s="29">
        <v>0</v>
      </c>
      <c r="U99" s="29">
        <v>0.55184233435393171</v>
      </c>
      <c r="V99" s="26">
        <v>47</v>
      </c>
      <c r="W99" s="29">
        <v>0.47140163419233183</v>
      </c>
      <c r="X99" s="26">
        <v>66</v>
      </c>
      <c r="Y99" s="29">
        <v>0.39226666666666671</v>
      </c>
      <c r="Z99" s="26">
        <v>35</v>
      </c>
      <c r="AA99" s="30">
        <v>14.134316957874113</v>
      </c>
      <c r="AB99" s="26">
        <v>61</v>
      </c>
      <c r="AC99" s="19">
        <v>0.85944437283042152</v>
      </c>
      <c r="AD99" s="26">
        <v>29</v>
      </c>
      <c r="AE99" s="19" t="s">
        <v>366</v>
      </c>
      <c r="AF99" s="19" t="s">
        <v>366</v>
      </c>
      <c r="AG99" s="19">
        <v>8.5322549001011647E-2</v>
      </c>
      <c r="AH99" s="26">
        <v>128</v>
      </c>
      <c r="AI99" s="21">
        <v>30.550090284652693</v>
      </c>
      <c r="AJ99" s="31">
        <v>73</v>
      </c>
      <c r="AK99" s="24">
        <v>35.291526129503488</v>
      </c>
      <c r="AL99" s="23">
        <v>43</v>
      </c>
      <c r="AM99" s="14">
        <v>0</v>
      </c>
      <c r="AN99" s="45">
        <v>0</v>
      </c>
      <c r="AO99" s="15">
        <v>4.0762091663600314E-2</v>
      </c>
      <c r="AP99" s="25">
        <v>74</v>
      </c>
      <c r="AQ99" s="7">
        <v>34689</v>
      </c>
      <c r="AR99" s="23">
        <v>109</v>
      </c>
      <c r="AS99" s="16">
        <v>50912</v>
      </c>
    </row>
    <row r="100" spans="1:45">
      <c r="A100" s="20" t="s">
        <v>233</v>
      </c>
      <c r="B100" s="20" t="s">
        <v>30</v>
      </c>
      <c r="C100" s="20" t="s">
        <v>31</v>
      </c>
      <c r="D100" s="20" t="s">
        <v>234</v>
      </c>
      <c r="E100" s="61">
        <v>0.28861639824304541</v>
      </c>
      <c r="F100" s="25">
        <f t="shared" si="11"/>
        <v>52</v>
      </c>
      <c r="G100" s="61">
        <v>0.48188140556368958</v>
      </c>
      <c r="H100" s="25">
        <f t="shared" si="7"/>
        <v>67</v>
      </c>
      <c r="I100" s="61">
        <v>0.20900439238653001</v>
      </c>
      <c r="J100" s="25">
        <f t="shared" si="8"/>
        <v>76</v>
      </c>
      <c r="K100" s="62">
        <v>2.0497803806734993E-2</v>
      </c>
      <c r="L100" s="25">
        <f t="shared" si="9"/>
        <v>78</v>
      </c>
      <c r="M100" s="27">
        <v>0.16295310941137348</v>
      </c>
      <c r="N100" s="25">
        <v>78</v>
      </c>
      <c r="O100" s="28">
        <v>2.443901355254388</v>
      </c>
      <c r="P100" s="18">
        <v>84</v>
      </c>
      <c r="Q100" s="28">
        <v>42.898021175326448</v>
      </c>
      <c r="R100" s="18">
        <f t="shared" si="10"/>
        <v>69</v>
      </c>
      <c r="S100" s="29">
        <v>0</v>
      </c>
      <c r="T100" s="29">
        <v>0</v>
      </c>
      <c r="U100" s="29">
        <v>0.25002073719207402</v>
      </c>
      <c r="V100" s="26">
        <v>99</v>
      </c>
      <c r="W100" s="29">
        <v>0.43268190668493545</v>
      </c>
      <c r="X100" s="26">
        <v>72</v>
      </c>
      <c r="Y100" s="29">
        <v>0.91503333333333325</v>
      </c>
      <c r="Z100" s="26">
        <v>31</v>
      </c>
      <c r="AA100" s="30">
        <v>7.1938770817753932</v>
      </c>
      <c r="AB100" s="26">
        <v>101</v>
      </c>
      <c r="AC100" s="19">
        <v>0.55361927712731163</v>
      </c>
      <c r="AD100" s="26">
        <v>78</v>
      </c>
      <c r="AE100" s="19" t="s">
        <v>366</v>
      </c>
      <c r="AF100" s="19" t="s">
        <v>366</v>
      </c>
      <c r="AG100" s="19">
        <v>5.5065343022323979E-2</v>
      </c>
      <c r="AH100" s="26">
        <v>138</v>
      </c>
      <c r="AI100" s="21">
        <v>19.681775915032553</v>
      </c>
      <c r="AJ100" s="31">
        <v>108</v>
      </c>
      <c r="AK100" s="24">
        <v>22.674823883342771</v>
      </c>
      <c r="AL100" s="23">
        <v>101</v>
      </c>
      <c r="AM100" s="14">
        <v>0</v>
      </c>
      <c r="AN100" s="45">
        <v>0</v>
      </c>
      <c r="AO100" s="15">
        <v>4.9615864966127993E-2</v>
      </c>
      <c r="AP100" s="25">
        <v>62</v>
      </c>
      <c r="AQ100" s="7">
        <v>34014</v>
      </c>
      <c r="AR100" s="23">
        <v>113</v>
      </c>
      <c r="AS100" s="16">
        <v>27734</v>
      </c>
    </row>
    <row r="101" spans="1:45">
      <c r="A101" s="20" t="s">
        <v>235</v>
      </c>
      <c r="B101" s="20" t="s">
        <v>30</v>
      </c>
      <c r="C101" s="20" t="s">
        <v>31</v>
      </c>
      <c r="D101" s="20" t="s">
        <v>236</v>
      </c>
      <c r="E101" s="61">
        <v>0.289056875449964</v>
      </c>
      <c r="F101" s="25">
        <f t="shared" si="11"/>
        <v>51</v>
      </c>
      <c r="G101" s="61">
        <v>0.44744420446364291</v>
      </c>
      <c r="H101" s="25">
        <f t="shared" si="7"/>
        <v>127</v>
      </c>
      <c r="I101" s="61">
        <v>0.20878329733621309</v>
      </c>
      <c r="J101" s="25">
        <f t="shared" si="8"/>
        <v>77</v>
      </c>
      <c r="K101" s="62">
        <v>5.4715622750179986E-2</v>
      </c>
      <c r="L101" s="25">
        <f t="shared" si="9"/>
        <v>14</v>
      </c>
      <c r="M101" s="27">
        <v>0.18557149065623643</v>
      </c>
      <c r="N101" s="25">
        <v>54</v>
      </c>
      <c r="O101" s="28">
        <v>2.0545934840035223</v>
      </c>
      <c r="P101" s="18">
        <v>96</v>
      </c>
      <c r="Q101" s="28">
        <v>44.369734453620843</v>
      </c>
      <c r="R101" s="18">
        <f t="shared" si="10"/>
        <v>61</v>
      </c>
      <c r="S101" s="29">
        <v>0</v>
      </c>
      <c r="T101" s="29">
        <v>0</v>
      </c>
      <c r="U101" s="29">
        <v>0.17577534959759616</v>
      </c>
      <c r="V101" s="26">
        <v>122</v>
      </c>
      <c r="W101" s="29">
        <v>0.19139671754629409</v>
      </c>
      <c r="X101" s="26">
        <v>102</v>
      </c>
      <c r="Y101" s="29">
        <v>6.1268000000000002</v>
      </c>
      <c r="Z101" s="26">
        <v>12</v>
      </c>
      <c r="AA101" s="30">
        <v>5.2571563276533677</v>
      </c>
      <c r="AB101" s="26">
        <v>121</v>
      </c>
      <c r="AC101" s="19">
        <v>0.3622823109830961</v>
      </c>
      <c r="AD101" s="26">
        <v>114</v>
      </c>
      <c r="AE101" s="19" t="s">
        <v>366</v>
      </c>
      <c r="AF101" s="19" t="s">
        <v>366</v>
      </c>
      <c r="AG101" s="19">
        <v>5.3508928360564853E-2</v>
      </c>
      <c r="AH101" s="26">
        <v>140</v>
      </c>
      <c r="AI101" s="21">
        <v>13.323809346823303</v>
      </c>
      <c r="AJ101" s="31">
        <v>133</v>
      </c>
      <c r="AK101" s="24">
        <v>19.830906637364816</v>
      </c>
      <c r="AL101" s="23">
        <v>118</v>
      </c>
      <c r="AM101" s="14">
        <v>0</v>
      </c>
      <c r="AN101" s="45">
        <v>0</v>
      </c>
      <c r="AO101" s="15">
        <v>2.8241082410824108E-2</v>
      </c>
      <c r="AP101" s="25">
        <v>88</v>
      </c>
      <c r="AQ101" s="7">
        <v>39150</v>
      </c>
      <c r="AR101" s="23">
        <v>53</v>
      </c>
      <c r="AS101" s="16">
        <v>41798</v>
      </c>
    </row>
    <row r="102" spans="1:45">
      <c r="A102" s="20" t="s">
        <v>237</v>
      </c>
      <c r="B102" s="20" t="s">
        <v>30</v>
      </c>
      <c r="C102" s="20" t="s">
        <v>27</v>
      </c>
      <c r="D102" s="20" t="s">
        <v>238</v>
      </c>
      <c r="E102" s="61">
        <v>0.2909266924823074</v>
      </c>
      <c r="F102" s="25">
        <f t="shared" si="11"/>
        <v>50</v>
      </c>
      <c r="G102" s="61">
        <v>0.48414341033515823</v>
      </c>
      <c r="H102" s="25">
        <f t="shared" si="7"/>
        <v>63</v>
      </c>
      <c r="I102" s="61">
        <v>0.21591667779409801</v>
      </c>
      <c r="J102" s="25">
        <f t="shared" si="8"/>
        <v>68</v>
      </c>
      <c r="K102" s="62">
        <v>9.0132193884363727E-3</v>
      </c>
      <c r="L102" s="25">
        <f t="shared" si="9"/>
        <v>136</v>
      </c>
      <c r="M102" s="27">
        <v>0.17280501710376284</v>
      </c>
      <c r="N102" s="25">
        <v>63</v>
      </c>
      <c r="O102" s="28">
        <v>4.8573163327261693</v>
      </c>
      <c r="P102" s="18">
        <v>42</v>
      </c>
      <c r="Q102" s="28">
        <v>48.039175793716019</v>
      </c>
      <c r="R102" s="18">
        <f t="shared" si="10"/>
        <v>50</v>
      </c>
      <c r="S102" s="29">
        <v>0.20604780172303458</v>
      </c>
      <c r="T102" s="26">
        <v>57</v>
      </c>
      <c r="U102" s="29">
        <v>0.60577891555407226</v>
      </c>
      <c r="V102" s="26">
        <v>34</v>
      </c>
      <c r="W102" s="29">
        <v>0.50700297864249977</v>
      </c>
      <c r="X102" s="26">
        <v>62</v>
      </c>
      <c r="Y102" s="29">
        <v>1.6694666666666667</v>
      </c>
      <c r="Z102" s="26">
        <v>25</v>
      </c>
      <c r="AA102" s="30">
        <v>16.443603678187195</v>
      </c>
      <c r="AB102" s="26">
        <v>46</v>
      </c>
      <c r="AC102" s="19">
        <v>0.51869122543823765</v>
      </c>
      <c r="AD102" s="26">
        <v>86</v>
      </c>
      <c r="AE102" s="19">
        <v>0.9898183557909912</v>
      </c>
      <c r="AF102" s="26">
        <v>13</v>
      </c>
      <c r="AG102" s="19">
        <v>5.3598070396227465E-2</v>
      </c>
      <c r="AH102" s="26">
        <v>139</v>
      </c>
      <c r="AI102" s="21">
        <v>35.51228061550993</v>
      </c>
      <c r="AJ102" s="31">
        <v>60</v>
      </c>
      <c r="AK102" s="24">
        <v>32.400696353077358</v>
      </c>
      <c r="AL102" s="23">
        <v>53</v>
      </c>
      <c r="AM102" s="14">
        <v>0</v>
      </c>
      <c r="AN102" s="45">
        <v>0</v>
      </c>
      <c r="AO102" s="15">
        <v>9.5006557691692528E-3</v>
      </c>
      <c r="AP102" s="25">
        <v>111</v>
      </c>
      <c r="AQ102" s="7">
        <v>35498</v>
      </c>
      <c r="AR102" s="23">
        <v>99</v>
      </c>
      <c r="AS102" s="16">
        <v>157790</v>
      </c>
    </row>
    <row r="103" spans="1:45">
      <c r="A103" s="20" t="s">
        <v>239</v>
      </c>
      <c r="B103" s="20" t="s">
        <v>41</v>
      </c>
      <c r="C103" s="20" t="s">
        <v>27</v>
      </c>
      <c r="D103" s="20" t="s">
        <v>240</v>
      </c>
      <c r="E103" s="61">
        <v>0.31786788006825384</v>
      </c>
      <c r="F103" s="25">
        <f t="shared" si="11"/>
        <v>30</v>
      </c>
      <c r="G103" s="61">
        <v>0.48573982286503614</v>
      </c>
      <c r="H103" s="25">
        <f t="shared" si="7"/>
        <v>62</v>
      </c>
      <c r="I103" s="61">
        <v>0.18574794832209313</v>
      </c>
      <c r="J103" s="25">
        <f t="shared" si="8"/>
        <v>105</v>
      </c>
      <c r="K103" s="62">
        <v>1.0644348744616885E-2</v>
      </c>
      <c r="L103" s="25">
        <f t="shared" si="9"/>
        <v>128</v>
      </c>
      <c r="M103" s="27">
        <v>0.20642038579258309</v>
      </c>
      <c r="N103" s="25">
        <v>36</v>
      </c>
      <c r="O103" s="28">
        <v>3.8452295121365054</v>
      </c>
      <c r="P103" s="18">
        <v>58</v>
      </c>
      <c r="Q103" s="28">
        <v>51.665074125846111</v>
      </c>
      <c r="R103" s="18">
        <f t="shared" si="10"/>
        <v>41</v>
      </c>
      <c r="S103" s="29">
        <v>6.5326165795146107E-2</v>
      </c>
      <c r="T103" s="26">
        <v>73</v>
      </c>
      <c r="U103" s="29">
        <v>0.93494274199496896</v>
      </c>
      <c r="V103" s="26">
        <v>13</v>
      </c>
      <c r="W103" s="29">
        <v>0.21915921133992375</v>
      </c>
      <c r="X103" s="26">
        <v>96</v>
      </c>
      <c r="Y103" s="29">
        <v>0.76983333333333326</v>
      </c>
      <c r="Z103" s="26">
        <v>34</v>
      </c>
      <c r="AA103" s="30">
        <v>22.333854493950469</v>
      </c>
      <c r="AB103" s="26">
        <v>29</v>
      </c>
      <c r="AC103" s="19">
        <v>0.50028702264240599</v>
      </c>
      <c r="AD103" s="26">
        <v>91</v>
      </c>
      <c r="AE103" s="19">
        <v>0.90168607625133901</v>
      </c>
      <c r="AF103" s="26">
        <v>18</v>
      </c>
      <c r="AG103" s="19">
        <v>0.2080894446299375</v>
      </c>
      <c r="AH103" s="26">
        <v>106</v>
      </c>
      <c r="AI103" s="21">
        <v>35.661252312600666</v>
      </c>
      <c r="AJ103" s="31">
        <v>58</v>
      </c>
      <c r="AK103" s="24">
        <v>35.158753631498492</v>
      </c>
      <c r="AL103" s="23">
        <v>44</v>
      </c>
      <c r="AM103" s="14">
        <v>3.3487155736232843</v>
      </c>
      <c r="AN103" s="18">
        <v>15</v>
      </c>
      <c r="AO103" s="15">
        <v>4.3892833506279157E-2</v>
      </c>
      <c r="AP103" s="25">
        <v>72</v>
      </c>
      <c r="AQ103" s="7">
        <v>38149</v>
      </c>
      <c r="AR103" s="23">
        <v>69</v>
      </c>
      <c r="AS103" s="16">
        <v>127761</v>
      </c>
    </row>
    <row r="104" spans="1:45">
      <c r="A104" s="20" t="s">
        <v>241</v>
      </c>
      <c r="B104" s="20" t="s">
        <v>30</v>
      </c>
      <c r="C104" s="20" t="s">
        <v>31</v>
      </c>
      <c r="D104" s="20" t="s">
        <v>242</v>
      </c>
      <c r="E104" s="61">
        <v>0.25895122638849732</v>
      </c>
      <c r="F104" s="25">
        <f t="shared" si="11"/>
        <v>94</v>
      </c>
      <c r="G104" s="61">
        <v>0.45940231181279956</v>
      </c>
      <c r="H104" s="25">
        <f t="shared" si="7"/>
        <v>108</v>
      </c>
      <c r="I104" s="61">
        <v>0.26698618550888076</v>
      </c>
      <c r="J104" s="25">
        <f t="shared" si="8"/>
        <v>23</v>
      </c>
      <c r="K104" s="62">
        <v>1.4660276289822385E-2</v>
      </c>
      <c r="L104" s="25">
        <f t="shared" si="9"/>
        <v>105</v>
      </c>
      <c r="M104" s="27">
        <v>0.13961290322580644</v>
      </c>
      <c r="N104" s="25">
        <v>109</v>
      </c>
      <c r="O104" s="28">
        <v>1.2440021325750845</v>
      </c>
      <c r="P104" s="18">
        <v>125</v>
      </c>
      <c r="Q104" s="28">
        <v>36.291719787607022</v>
      </c>
      <c r="R104" s="18">
        <f t="shared" si="10"/>
        <v>110</v>
      </c>
      <c r="S104" s="29">
        <v>0</v>
      </c>
      <c r="T104" s="29">
        <v>0</v>
      </c>
      <c r="U104" s="29">
        <v>0.56354769176402952</v>
      </c>
      <c r="V104" s="26">
        <v>41</v>
      </c>
      <c r="W104" s="29">
        <v>0.57733387217828069</v>
      </c>
      <c r="X104" s="26">
        <v>57</v>
      </c>
      <c r="Y104" s="29">
        <v>0</v>
      </c>
      <c r="Z104" s="29">
        <v>0</v>
      </c>
      <c r="AA104" s="30">
        <v>14.705256373961451</v>
      </c>
      <c r="AB104" s="26">
        <v>59</v>
      </c>
      <c r="AC104" s="19">
        <v>0.5222874552368072</v>
      </c>
      <c r="AD104" s="26">
        <v>84</v>
      </c>
      <c r="AE104" s="19" t="s">
        <v>366</v>
      </c>
      <c r="AF104" s="19" t="s">
        <v>366</v>
      </c>
      <c r="AG104" s="19">
        <v>4.6551362548377509E-2</v>
      </c>
      <c r="AH104" s="26">
        <v>141</v>
      </c>
      <c r="AI104" s="21">
        <v>18.430668526574276</v>
      </c>
      <c r="AJ104" s="31">
        <v>113</v>
      </c>
      <c r="AK104" s="24">
        <v>22.814503395325485</v>
      </c>
      <c r="AL104" s="23">
        <v>98</v>
      </c>
      <c r="AM104" s="14">
        <v>0</v>
      </c>
      <c r="AN104" s="45">
        <v>0</v>
      </c>
      <c r="AO104" s="15">
        <v>5.2884323141450369E-2</v>
      </c>
      <c r="AP104" s="25">
        <v>58</v>
      </c>
      <c r="AQ104" s="7">
        <v>32948</v>
      </c>
      <c r="AR104" s="23">
        <v>123</v>
      </c>
      <c r="AS104" s="16">
        <v>34642</v>
      </c>
    </row>
    <row r="105" spans="1:45">
      <c r="A105" s="20" t="s">
        <v>243</v>
      </c>
      <c r="B105" s="20" t="s">
        <v>30</v>
      </c>
      <c r="C105" s="20" t="s">
        <v>31</v>
      </c>
      <c r="D105" s="20" t="s">
        <v>244</v>
      </c>
      <c r="E105" s="61">
        <v>0.26036084315827079</v>
      </c>
      <c r="F105" s="25">
        <f t="shared" si="11"/>
        <v>92</v>
      </c>
      <c r="G105" s="61">
        <v>0.47633083244015723</v>
      </c>
      <c r="H105" s="25">
        <f t="shared" si="7"/>
        <v>74</v>
      </c>
      <c r="I105" s="61">
        <v>0.24383708467309753</v>
      </c>
      <c r="J105" s="25">
        <f t="shared" si="8"/>
        <v>38</v>
      </c>
      <c r="K105" s="62">
        <v>1.9471239728474456E-2</v>
      </c>
      <c r="L105" s="25">
        <f t="shared" si="9"/>
        <v>82</v>
      </c>
      <c r="M105" s="27">
        <v>0.14985830971828637</v>
      </c>
      <c r="N105" s="25">
        <v>93</v>
      </c>
      <c r="O105" s="28">
        <v>2.7870082538321364</v>
      </c>
      <c r="P105" s="18">
        <v>76</v>
      </c>
      <c r="Q105" s="28">
        <v>39.937366248035829</v>
      </c>
      <c r="R105" s="18">
        <f t="shared" si="10"/>
        <v>83</v>
      </c>
      <c r="S105" s="29">
        <v>0</v>
      </c>
      <c r="T105" s="29">
        <v>0</v>
      </c>
      <c r="U105" s="29">
        <v>0.51818917691671762</v>
      </c>
      <c r="V105" s="26">
        <v>51</v>
      </c>
      <c r="W105" s="29">
        <v>0.42257984998415321</v>
      </c>
      <c r="X105" s="26">
        <v>74</v>
      </c>
      <c r="Y105" s="29">
        <v>2.8957666666666668</v>
      </c>
      <c r="Z105" s="26">
        <v>21</v>
      </c>
      <c r="AA105" s="30">
        <v>13.46831909881652</v>
      </c>
      <c r="AB105" s="26">
        <v>65</v>
      </c>
      <c r="AC105" s="19">
        <v>0.46260314246837703</v>
      </c>
      <c r="AD105" s="26">
        <v>99</v>
      </c>
      <c r="AE105" s="19" t="s">
        <v>366</v>
      </c>
      <c r="AF105" s="19" t="s">
        <v>366</v>
      </c>
      <c r="AG105" s="19">
        <v>0.19324711399168934</v>
      </c>
      <c r="AH105" s="26">
        <v>108</v>
      </c>
      <c r="AI105" s="21">
        <v>20.189301510821668</v>
      </c>
      <c r="AJ105" s="31">
        <v>105</v>
      </c>
      <c r="AK105" s="24">
        <v>23.853793535179673</v>
      </c>
      <c r="AL105" s="23">
        <v>92</v>
      </c>
      <c r="AM105" s="14">
        <v>0</v>
      </c>
      <c r="AN105" s="45">
        <v>0</v>
      </c>
      <c r="AO105" s="15">
        <v>3.3068975552968567E-2</v>
      </c>
      <c r="AP105" s="25">
        <v>82</v>
      </c>
      <c r="AQ105" s="7">
        <v>33146</v>
      </c>
      <c r="AR105" s="23">
        <v>121</v>
      </c>
      <c r="AS105" s="16">
        <v>56794</v>
      </c>
    </row>
    <row r="106" spans="1:45">
      <c r="A106" s="20" t="s">
        <v>245</v>
      </c>
      <c r="B106" s="20" t="s">
        <v>30</v>
      </c>
      <c r="C106" s="20" t="s">
        <v>31</v>
      </c>
      <c r="D106" s="20" t="s">
        <v>246</v>
      </c>
      <c r="E106" s="61">
        <v>0.27559424520433695</v>
      </c>
      <c r="F106" s="25">
        <f t="shared" si="11"/>
        <v>72</v>
      </c>
      <c r="G106" s="61">
        <v>0.48764595496246871</v>
      </c>
      <c r="H106" s="25">
        <f t="shared" si="7"/>
        <v>55</v>
      </c>
      <c r="I106" s="61">
        <v>0.22852376980817349</v>
      </c>
      <c r="J106" s="25">
        <f t="shared" si="8"/>
        <v>53</v>
      </c>
      <c r="K106" s="62">
        <v>8.2360300250208501E-3</v>
      </c>
      <c r="L106" s="25">
        <f t="shared" si="9"/>
        <v>139</v>
      </c>
      <c r="M106" s="27">
        <v>0.16130294434119144</v>
      </c>
      <c r="N106" s="25">
        <v>80</v>
      </c>
      <c r="O106" s="28">
        <v>3.1959517943937681</v>
      </c>
      <c r="P106" s="18">
        <v>67</v>
      </c>
      <c r="Q106" s="28">
        <v>42.932840948951636</v>
      </c>
      <c r="R106" s="18">
        <f t="shared" si="10"/>
        <v>68</v>
      </c>
      <c r="S106" s="29">
        <v>1.4561690138429271</v>
      </c>
      <c r="T106" s="26">
        <v>12</v>
      </c>
      <c r="U106" s="29">
        <v>0.92274187919681172</v>
      </c>
      <c r="V106" s="26">
        <v>15</v>
      </c>
      <c r="W106" s="29">
        <v>0.73597852674416075</v>
      </c>
      <c r="X106" s="26">
        <v>46</v>
      </c>
      <c r="Y106" s="29">
        <v>8.1666666666666665E-2</v>
      </c>
      <c r="Z106" s="26">
        <v>44</v>
      </c>
      <c r="AA106" s="30">
        <v>29.297247849783314</v>
      </c>
      <c r="AB106" s="26">
        <v>17</v>
      </c>
      <c r="AC106" s="19">
        <v>0.73330241651305872</v>
      </c>
      <c r="AD106" s="26">
        <v>48</v>
      </c>
      <c r="AE106" s="19" t="s">
        <v>366</v>
      </c>
      <c r="AF106" s="19" t="s">
        <v>366</v>
      </c>
      <c r="AG106" s="19">
        <v>0.13868195215827267</v>
      </c>
      <c r="AH106" s="26">
        <v>117</v>
      </c>
      <c r="AI106" s="21">
        <v>27.741179822921012</v>
      </c>
      <c r="AJ106" s="31">
        <v>78</v>
      </c>
      <c r="AK106" s="24">
        <v>32.547700854530738</v>
      </c>
      <c r="AL106" s="23">
        <v>52</v>
      </c>
      <c r="AM106" s="14">
        <v>0</v>
      </c>
      <c r="AN106" s="45">
        <v>0</v>
      </c>
      <c r="AO106" s="15">
        <v>5.6027979701001235E-2</v>
      </c>
      <c r="AP106" s="25">
        <v>53</v>
      </c>
      <c r="AQ106" s="7">
        <v>36445</v>
      </c>
      <c r="AR106" s="23">
        <v>89</v>
      </c>
      <c r="AS106" s="16">
        <v>92394</v>
      </c>
    </row>
    <row r="107" spans="1:45">
      <c r="A107" s="20" t="s">
        <v>247</v>
      </c>
      <c r="B107" s="20" t="s">
        <v>30</v>
      </c>
      <c r="C107" s="20" t="s">
        <v>31</v>
      </c>
      <c r="D107" s="20" t="s">
        <v>248</v>
      </c>
      <c r="E107" s="61">
        <v>0.22612859097127222</v>
      </c>
      <c r="F107" s="25">
        <f t="shared" si="11"/>
        <v>132</v>
      </c>
      <c r="G107" s="61">
        <v>0.48331053351573189</v>
      </c>
      <c r="H107" s="25">
        <f t="shared" si="7"/>
        <v>65</v>
      </c>
      <c r="I107" s="61">
        <v>0.27633378932968539</v>
      </c>
      <c r="J107" s="25">
        <f t="shared" si="8"/>
        <v>18</v>
      </c>
      <c r="K107" s="62">
        <v>1.4227086183310533E-2</v>
      </c>
      <c r="L107" s="25">
        <f t="shared" si="9"/>
        <v>109</v>
      </c>
      <c r="M107" s="27">
        <v>9.3358544079413852E-2</v>
      </c>
      <c r="N107" s="25">
        <v>145</v>
      </c>
      <c r="O107" s="28">
        <v>0.59453032104637327</v>
      </c>
      <c r="P107" s="18">
        <v>133</v>
      </c>
      <c r="Q107" s="28">
        <v>28.232497274242398</v>
      </c>
      <c r="R107" s="18">
        <f t="shared" si="10"/>
        <v>145</v>
      </c>
      <c r="S107" s="29">
        <v>0.7192721295201383</v>
      </c>
      <c r="T107" s="26">
        <v>32</v>
      </c>
      <c r="U107" s="29">
        <v>0.18186229912770432</v>
      </c>
      <c r="V107" s="26">
        <v>119</v>
      </c>
      <c r="W107" s="29">
        <v>0.84836689372957064</v>
      </c>
      <c r="X107" s="26">
        <v>39</v>
      </c>
      <c r="Y107" s="29">
        <v>0</v>
      </c>
      <c r="Z107" s="29">
        <v>0</v>
      </c>
      <c r="AA107" s="30">
        <v>9.8132490259277514</v>
      </c>
      <c r="AB107" s="26">
        <v>81</v>
      </c>
      <c r="AC107" s="19">
        <v>0.38704714844692018</v>
      </c>
      <c r="AD107" s="26">
        <v>110</v>
      </c>
      <c r="AE107" s="19" t="s">
        <v>366</v>
      </c>
      <c r="AF107" s="19" t="s">
        <v>366</v>
      </c>
      <c r="AG107" s="19">
        <v>6.6349259750872247E-2</v>
      </c>
      <c r="AH107" s="26">
        <v>135</v>
      </c>
      <c r="AI107" s="21">
        <v>14.468051326857898</v>
      </c>
      <c r="AJ107" s="31">
        <v>127</v>
      </c>
      <c r="AK107" s="24">
        <v>17.287837723770789</v>
      </c>
      <c r="AL107" s="23">
        <v>131</v>
      </c>
      <c r="AM107" s="14">
        <v>0.17251025921568705</v>
      </c>
      <c r="AN107" s="18">
        <v>63</v>
      </c>
      <c r="AO107" s="15">
        <v>1.0208711433756805E-2</v>
      </c>
      <c r="AP107" s="25">
        <v>107</v>
      </c>
      <c r="AQ107" s="7">
        <v>31779</v>
      </c>
      <c r="AR107" s="23">
        <v>135</v>
      </c>
      <c r="AS107" s="16">
        <v>40077</v>
      </c>
    </row>
    <row r="108" spans="1:45">
      <c r="A108" s="20" t="s">
        <v>249</v>
      </c>
      <c r="B108" s="20" t="s">
        <v>26</v>
      </c>
      <c r="C108" s="20" t="s">
        <v>31</v>
      </c>
      <c r="D108" s="20" t="s">
        <v>250</v>
      </c>
      <c r="E108" s="61">
        <v>0.2756739409499358</v>
      </c>
      <c r="F108" s="25">
        <f t="shared" si="11"/>
        <v>71</v>
      </c>
      <c r="G108" s="61">
        <v>0.50609756097560976</v>
      </c>
      <c r="H108" s="25">
        <f t="shared" si="7"/>
        <v>28</v>
      </c>
      <c r="I108" s="61">
        <v>0.17394094993581516</v>
      </c>
      <c r="J108" s="25">
        <f t="shared" si="8"/>
        <v>120</v>
      </c>
      <c r="K108" s="62">
        <v>4.4287548138639284E-2</v>
      </c>
      <c r="L108" s="25">
        <f t="shared" si="9"/>
        <v>28</v>
      </c>
      <c r="M108" s="27">
        <v>0.18843069873997709</v>
      </c>
      <c r="N108" s="25">
        <v>53</v>
      </c>
      <c r="O108" s="28">
        <v>1.7295053614666207</v>
      </c>
      <c r="P108" s="18">
        <v>110</v>
      </c>
      <c r="Q108" s="28">
        <v>42.987145042464967</v>
      </c>
      <c r="R108" s="18">
        <f t="shared" si="10"/>
        <v>67</v>
      </c>
      <c r="S108" s="29">
        <v>1.9603763392659264</v>
      </c>
      <c r="T108" s="26">
        <v>8</v>
      </c>
      <c r="U108" s="29">
        <v>0.60856737373562619</v>
      </c>
      <c r="V108" s="26">
        <v>32</v>
      </c>
      <c r="W108" s="29">
        <v>1.4703387434258894</v>
      </c>
      <c r="X108" s="26">
        <v>17</v>
      </c>
      <c r="Y108" s="29">
        <v>0</v>
      </c>
      <c r="Z108" s="29">
        <v>0</v>
      </c>
      <c r="AA108" s="30">
        <v>26.572328958064446</v>
      </c>
      <c r="AB108" s="26">
        <v>20</v>
      </c>
      <c r="AC108" s="19">
        <v>0.56198376089798707</v>
      </c>
      <c r="AD108" s="26">
        <v>75</v>
      </c>
      <c r="AE108" s="19" t="s">
        <v>366</v>
      </c>
      <c r="AF108" s="19" t="s">
        <v>366</v>
      </c>
      <c r="AG108" s="19">
        <v>0.53919558448461746</v>
      </c>
      <c r="AH108" s="26">
        <v>45</v>
      </c>
      <c r="AI108" s="21">
        <v>32.266374923138727</v>
      </c>
      <c r="AJ108" s="31">
        <v>68</v>
      </c>
      <c r="AK108" s="24">
        <v>33.365338529040784</v>
      </c>
      <c r="AL108" s="23">
        <v>48</v>
      </c>
      <c r="AM108" s="14">
        <v>0.50444094168420961</v>
      </c>
      <c r="AN108" s="31">
        <v>40</v>
      </c>
      <c r="AO108" s="15">
        <v>9.1206417772292506E-2</v>
      </c>
      <c r="AP108" s="25">
        <v>27</v>
      </c>
      <c r="AQ108" s="7">
        <v>32097</v>
      </c>
      <c r="AR108" s="23">
        <v>130</v>
      </c>
      <c r="AS108" s="16">
        <v>17683</v>
      </c>
    </row>
    <row r="109" spans="1:45">
      <c r="A109" s="20" t="s">
        <v>251</v>
      </c>
      <c r="B109" s="20" t="s">
        <v>38</v>
      </c>
      <c r="C109" s="20" t="s">
        <v>31</v>
      </c>
      <c r="D109" s="20" t="s">
        <v>252</v>
      </c>
      <c r="E109" s="61">
        <v>0.26855728968405024</v>
      </c>
      <c r="F109" s="25">
        <f t="shared" si="11"/>
        <v>81</v>
      </c>
      <c r="G109" s="61">
        <v>0.49860423804085774</v>
      </c>
      <c r="H109" s="25">
        <f t="shared" si="7"/>
        <v>39</v>
      </c>
      <c r="I109" s="61">
        <v>0.21850019033117624</v>
      </c>
      <c r="J109" s="25">
        <f t="shared" si="8"/>
        <v>66</v>
      </c>
      <c r="K109" s="62">
        <v>1.4338281943915747E-2</v>
      </c>
      <c r="L109" s="25">
        <f t="shared" si="9"/>
        <v>106</v>
      </c>
      <c r="M109" s="27">
        <v>0.15047720042417814</v>
      </c>
      <c r="N109" s="25">
        <v>91</v>
      </c>
      <c r="O109" s="28">
        <v>3.6217303822937628</v>
      </c>
      <c r="P109" s="18">
        <v>60</v>
      </c>
      <c r="Q109" s="28">
        <v>42.067325397480758</v>
      </c>
      <c r="R109" s="18">
        <f t="shared" si="10"/>
        <v>74</v>
      </c>
      <c r="S109" s="29">
        <v>0.15223637230995385</v>
      </c>
      <c r="T109" s="26">
        <v>65</v>
      </c>
      <c r="U109" s="29">
        <v>0.20849708224541144</v>
      </c>
      <c r="V109" s="26">
        <v>112</v>
      </c>
      <c r="W109" s="29">
        <v>1.0273016581988721</v>
      </c>
      <c r="X109" s="26">
        <v>34</v>
      </c>
      <c r="Y109" s="29">
        <v>0</v>
      </c>
      <c r="Z109" s="29">
        <v>0</v>
      </c>
      <c r="AA109" s="30">
        <v>8.7076922570658937</v>
      </c>
      <c r="AB109" s="26">
        <v>87</v>
      </c>
      <c r="AC109" s="19">
        <v>0.43393753000066598</v>
      </c>
      <c r="AD109" s="26">
        <v>106</v>
      </c>
      <c r="AE109" s="19" t="s">
        <v>366</v>
      </c>
      <c r="AF109" s="19" t="s">
        <v>366</v>
      </c>
      <c r="AG109" s="19">
        <v>0.52949748529715901</v>
      </c>
      <c r="AH109" s="26">
        <v>46</v>
      </c>
      <c r="AI109" s="21">
        <v>27.791425544728682</v>
      </c>
      <c r="AJ109" s="31">
        <v>77</v>
      </c>
      <c r="AK109" s="24">
        <v>25.604336112821937</v>
      </c>
      <c r="AL109" s="23">
        <v>78</v>
      </c>
      <c r="AM109" s="14">
        <v>4.4069783360028758</v>
      </c>
      <c r="AN109" s="31">
        <v>12</v>
      </c>
      <c r="AO109" s="15">
        <v>8.5817575709796947E-3</v>
      </c>
      <c r="AP109" s="25">
        <v>113</v>
      </c>
      <c r="AQ109" s="7">
        <v>41898</v>
      </c>
      <c r="AR109" s="23">
        <v>33</v>
      </c>
      <c r="AS109" s="16">
        <v>89555</v>
      </c>
    </row>
    <row r="110" spans="1:45">
      <c r="A110" s="20" t="s">
        <v>253</v>
      </c>
      <c r="B110" s="20" t="s">
        <v>111</v>
      </c>
      <c r="C110" s="20" t="s">
        <v>27</v>
      </c>
      <c r="D110" s="20" t="s">
        <v>254</v>
      </c>
      <c r="E110" s="61">
        <v>0.32585641526547127</v>
      </c>
      <c r="F110" s="25">
        <f t="shared" si="11"/>
        <v>24</v>
      </c>
      <c r="G110" s="61">
        <v>0.46009209516500382</v>
      </c>
      <c r="H110" s="25">
        <f t="shared" si="7"/>
        <v>106</v>
      </c>
      <c r="I110" s="61">
        <v>0.19346961557245518</v>
      </c>
      <c r="J110" s="25">
        <f t="shared" si="8"/>
        <v>94</v>
      </c>
      <c r="K110" s="62">
        <v>2.0581873997069698E-2</v>
      </c>
      <c r="L110" s="25">
        <f t="shared" si="9"/>
        <v>77</v>
      </c>
      <c r="M110" s="27">
        <v>0.28473162734336016</v>
      </c>
      <c r="N110" s="25">
        <v>14</v>
      </c>
      <c r="O110" s="28">
        <v>13.686544743556118</v>
      </c>
      <c r="P110" s="18">
        <v>7</v>
      </c>
      <c r="Q110" s="28">
        <v>76.031143785792182</v>
      </c>
      <c r="R110" s="18">
        <f t="shared" si="10"/>
        <v>11</v>
      </c>
      <c r="S110" s="29">
        <v>1.1183520070530735</v>
      </c>
      <c r="T110" s="26">
        <v>20</v>
      </c>
      <c r="U110" s="29">
        <v>0.53953673726853268</v>
      </c>
      <c r="V110" s="26">
        <v>48</v>
      </c>
      <c r="W110" s="29">
        <v>1.7498081350729089</v>
      </c>
      <c r="X110" s="26">
        <v>15</v>
      </c>
      <c r="Y110" s="29">
        <v>3.4630666666666663</v>
      </c>
      <c r="Z110" s="26">
        <v>18</v>
      </c>
      <c r="AA110" s="30">
        <v>22.86263722807977</v>
      </c>
      <c r="AB110" s="26">
        <v>28</v>
      </c>
      <c r="AC110" s="19">
        <v>0.6750785321232885</v>
      </c>
      <c r="AD110" s="26">
        <v>60</v>
      </c>
      <c r="AE110" s="19">
        <v>0.85247271253590096</v>
      </c>
      <c r="AF110" s="26">
        <v>20</v>
      </c>
      <c r="AG110" s="19">
        <v>0.51722034067768186</v>
      </c>
      <c r="AH110" s="26">
        <v>49</v>
      </c>
      <c r="AI110" s="21">
        <v>43.596027948891283</v>
      </c>
      <c r="AJ110" s="31">
        <v>38</v>
      </c>
      <c r="AK110" s="24">
        <v>45.560447526651693</v>
      </c>
      <c r="AL110" s="23">
        <v>21</v>
      </c>
      <c r="AM110" s="14">
        <v>0.51229010820520027</v>
      </c>
      <c r="AN110" s="18">
        <v>39</v>
      </c>
      <c r="AO110" s="15">
        <v>0.11404180007951334</v>
      </c>
      <c r="AP110" s="25">
        <v>15</v>
      </c>
      <c r="AQ110" s="7">
        <v>44101</v>
      </c>
      <c r="AR110" s="23">
        <v>23</v>
      </c>
      <c r="AS110" s="16">
        <v>260600</v>
      </c>
    </row>
    <row r="111" spans="1:45">
      <c r="A111" s="20" t="s">
        <v>255</v>
      </c>
      <c r="B111" s="20" t="s">
        <v>38</v>
      </c>
      <c r="C111" s="20" t="s">
        <v>31</v>
      </c>
      <c r="D111" s="20" t="s">
        <v>256</v>
      </c>
      <c r="E111" s="61">
        <v>0.28103207810320779</v>
      </c>
      <c r="F111" s="25">
        <f t="shared" si="11"/>
        <v>60</v>
      </c>
      <c r="G111" s="61">
        <v>0.50962343096234308</v>
      </c>
      <c r="H111" s="25">
        <f t="shared" si="7"/>
        <v>23</v>
      </c>
      <c r="I111" s="61">
        <v>0.19623430962343097</v>
      </c>
      <c r="J111" s="25">
        <f t="shared" si="8"/>
        <v>91</v>
      </c>
      <c r="K111" s="62">
        <v>1.3110181311018132E-2</v>
      </c>
      <c r="L111" s="25">
        <f t="shared" si="9"/>
        <v>118</v>
      </c>
      <c r="M111" s="27">
        <v>0.18933801991798477</v>
      </c>
      <c r="N111" s="25">
        <v>52</v>
      </c>
      <c r="O111" s="28">
        <v>4.4766097142430796</v>
      </c>
      <c r="P111" s="18">
        <v>46</v>
      </c>
      <c r="Q111" s="28">
        <v>48.112623642660061</v>
      </c>
      <c r="R111" s="18">
        <f t="shared" si="10"/>
        <v>49</v>
      </c>
      <c r="S111" s="29">
        <v>0.19404680968719473</v>
      </c>
      <c r="T111" s="26">
        <v>60</v>
      </c>
      <c r="U111" s="29">
        <v>0.2277934711936235</v>
      </c>
      <c r="V111" s="26">
        <v>104</v>
      </c>
      <c r="W111" s="29">
        <v>7.5187969924812026E-2</v>
      </c>
      <c r="X111" s="26">
        <v>121</v>
      </c>
      <c r="Y111" s="29">
        <v>0</v>
      </c>
      <c r="Z111" s="29">
        <v>0</v>
      </c>
      <c r="AA111" s="30">
        <v>6.2139641421804184</v>
      </c>
      <c r="AB111" s="26">
        <v>114</v>
      </c>
      <c r="AC111" s="19">
        <v>0.51081717882013167</v>
      </c>
      <c r="AD111" s="26">
        <v>89</v>
      </c>
      <c r="AE111" s="19" t="s">
        <v>366</v>
      </c>
      <c r="AF111" s="19" t="s">
        <v>366</v>
      </c>
      <c r="AG111" s="19">
        <v>0.42291183353394668</v>
      </c>
      <c r="AH111" s="26">
        <v>65</v>
      </c>
      <c r="AI111" s="21">
        <v>27.620370320535958</v>
      </c>
      <c r="AJ111" s="31">
        <v>80</v>
      </c>
      <c r="AK111" s="24">
        <v>26.297306897831209</v>
      </c>
      <c r="AL111" s="23">
        <v>73</v>
      </c>
      <c r="AM111" s="14">
        <v>0</v>
      </c>
      <c r="AN111" s="45">
        <v>0</v>
      </c>
      <c r="AO111" s="15">
        <v>-3.7204424579889636E-3</v>
      </c>
      <c r="AP111" s="25">
        <v>123</v>
      </c>
      <c r="AQ111" s="7">
        <v>37552</v>
      </c>
      <c r="AR111" s="23">
        <v>73</v>
      </c>
      <c r="AS111" s="16">
        <v>79800</v>
      </c>
    </row>
    <row r="112" spans="1:45">
      <c r="A112" s="20" t="s">
        <v>257</v>
      </c>
      <c r="B112" s="20" t="s">
        <v>30</v>
      </c>
      <c r="C112" s="20" t="s">
        <v>31</v>
      </c>
      <c r="D112" s="20" t="s">
        <v>258</v>
      </c>
      <c r="E112" s="61">
        <v>0.26302460202604921</v>
      </c>
      <c r="F112" s="25">
        <f t="shared" si="11"/>
        <v>87</v>
      </c>
      <c r="G112" s="61">
        <v>0.45911722141823447</v>
      </c>
      <c r="H112" s="25">
        <f t="shared" si="7"/>
        <v>111</v>
      </c>
      <c r="I112" s="61">
        <v>0.26157742402315487</v>
      </c>
      <c r="J112" s="25">
        <f t="shared" si="8"/>
        <v>27</v>
      </c>
      <c r="K112" s="62">
        <v>1.6280752532561504E-2</v>
      </c>
      <c r="L112" s="25">
        <f t="shared" si="9"/>
        <v>95</v>
      </c>
      <c r="M112" s="27">
        <v>0.13639260675589548</v>
      </c>
      <c r="N112" s="25">
        <v>111</v>
      </c>
      <c r="O112" s="28">
        <v>0.65602449158101905</v>
      </c>
      <c r="P112" s="18">
        <v>131</v>
      </c>
      <c r="Q112" s="28">
        <v>35.345280434970263</v>
      </c>
      <c r="R112" s="18">
        <f t="shared" si="10"/>
        <v>118</v>
      </c>
      <c r="S112" s="29">
        <v>0</v>
      </c>
      <c r="T112" s="29">
        <v>0</v>
      </c>
      <c r="U112" s="29">
        <v>0.16173802290066683</v>
      </c>
      <c r="V112" s="26">
        <v>125</v>
      </c>
      <c r="W112" s="29">
        <v>7.0207463053322566E-2</v>
      </c>
      <c r="X112" s="26">
        <v>123</v>
      </c>
      <c r="Y112" s="29">
        <v>0</v>
      </c>
      <c r="Z112" s="29">
        <v>0</v>
      </c>
      <c r="AA112" s="30">
        <v>3.9093017624357471</v>
      </c>
      <c r="AB112" s="26">
        <v>127</v>
      </c>
      <c r="AC112" s="19">
        <v>0.24677457514179291</v>
      </c>
      <c r="AD112" s="26">
        <v>129</v>
      </c>
      <c r="AE112" s="19" t="s">
        <v>366</v>
      </c>
      <c r="AF112" s="19" t="s">
        <v>366</v>
      </c>
      <c r="AG112" s="19">
        <v>7.9285872322544901E-2</v>
      </c>
      <c r="AH112" s="26">
        <v>132</v>
      </c>
      <c r="AI112" s="21">
        <v>10.164817577187952</v>
      </c>
      <c r="AJ112" s="31">
        <v>139</v>
      </c>
      <c r="AK112" s="24">
        <v>16.176727430149658</v>
      </c>
      <c r="AL112" s="23">
        <v>141</v>
      </c>
      <c r="AM112" s="14">
        <v>0</v>
      </c>
      <c r="AN112" s="45">
        <v>0</v>
      </c>
      <c r="AO112" s="15">
        <v>2.3717971754051822E-2</v>
      </c>
      <c r="AP112" s="25">
        <v>93</v>
      </c>
      <c r="AQ112" s="7">
        <v>40740</v>
      </c>
      <c r="AR112" s="23">
        <v>40</v>
      </c>
      <c r="AS112" s="16">
        <v>28487</v>
      </c>
    </row>
    <row r="113" spans="1:45">
      <c r="A113" s="20" t="s">
        <v>259</v>
      </c>
      <c r="B113" s="20" t="s">
        <v>30</v>
      </c>
      <c r="C113" s="20" t="s">
        <v>31</v>
      </c>
      <c r="D113" s="20" t="s">
        <v>260</v>
      </c>
      <c r="E113" s="61">
        <v>0.23989157442963632</v>
      </c>
      <c r="F113" s="25">
        <f t="shared" si="11"/>
        <v>122</v>
      </c>
      <c r="G113" s="61">
        <v>0.49175513892026201</v>
      </c>
      <c r="H113" s="25">
        <f t="shared" si="7"/>
        <v>49</v>
      </c>
      <c r="I113" s="61">
        <v>0.25999548226790153</v>
      </c>
      <c r="J113" s="25">
        <f t="shared" si="8"/>
        <v>29</v>
      </c>
      <c r="K113" s="62">
        <v>8.3578043822001361E-3</v>
      </c>
      <c r="L113" s="25">
        <f t="shared" si="9"/>
        <v>138</v>
      </c>
      <c r="M113" s="27">
        <v>0.11118725372622923</v>
      </c>
      <c r="N113" s="25">
        <v>136</v>
      </c>
      <c r="O113" s="28">
        <v>1.6239038648911985</v>
      </c>
      <c r="P113" s="18">
        <v>114</v>
      </c>
      <c r="Q113" s="28">
        <v>32.735082901621361</v>
      </c>
      <c r="R113" s="18">
        <f t="shared" si="10"/>
        <v>127</v>
      </c>
      <c r="S113" s="29">
        <v>2.7645477397137359</v>
      </c>
      <c r="T113" s="26">
        <v>5</v>
      </c>
      <c r="U113" s="29">
        <v>0.23979382512288758</v>
      </c>
      <c r="V113" s="26">
        <v>100</v>
      </c>
      <c r="W113" s="29">
        <v>0.32721918231562108</v>
      </c>
      <c r="X113" s="26">
        <v>84</v>
      </c>
      <c r="Y113" s="29">
        <v>3.3333333333333335E-5</v>
      </c>
      <c r="Z113" s="29">
        <v>0</v>
      </c>
      <c r="AA113" s="30">
        <v>17.710329309310971</v>
      </c>
      <c r="AB113" s="26">
        <v>39</v>
      </c>
      <c r="AC113" s="19">
        <v>0.40837373785605935</v>
      </c>
      <c r="AD113" s="26">
        <v>109</v>
      </c>
      <c r="AE113" s="19" t="s">
        <v>366</v>
      </c>
      <c r="AF113" s="19" t="s">
        <v>366</v>
      </c>
      <c r="AG113" s="19">
        <v>3.8593223733697772E-2</v>
      </c>
      <c r="AH113" s="26">
        <v>142</v>
      </c>
      <c r="AI113" s="21">
        <v>14.466644229130788</v>
      </c>
      <c r="AJ113" s="31">
        <v>128</v>
      </c>
      <c r="AK113" s="24">
        <v>21.346242424316276</v>
      </c>
      <c r="AL113" s="23">
        <v>113</v>
      </c>
      <c r="AM113" s="14">
        <v>0</v>
      </c>
      <c r="AN113" s="45">
        <v>0</v>
      </c>
      <c r="AO113" s="15">
        <v>-2.4801446603318678E-2</v>
      </c>
      <c r="AP113" s="25">
        <v>141</v>
      </c>
      <c r="AQ113" s="7">
        <v>30782</v>
      </c>
      <c r="AR113" s="23">
        <v>140</v>
      </c>
      <c r="AS113" s="16">
        <v>55009</v>
      </c>
    </row>
    <row r="114" spans="1:45">
      <c r="A114" s="20" t="s">
        <v>261</v>
      </c>
      <c r="B114" s="20" t="s">
        <v>30</v>
      </c>
      <c r="C114" s="20" t="s">
        <v>27</v>
      </c>
      <c r="D114" s="20" t="s">
        <v>262</v>
      </c>
      <c r="E114" s="61">
        <v>0.32955835311113402</v>
      </c>
      <c r="F114" s="25">
        <f t="shared" si="11"/>
        <v>22</v>
      </c>
      <c r="G114" s="61">
        <v>0.47170054689918484</v>
      </c>
      <c r="H114" s="25">
        <f t="shared" si="7"/>
        <v>84</v>
      </c>
      <c r="I114" s="61">
        <v>0.18749355071716026</v>
      </c>
      <c r="J114" s="25">
        <f t="shared" si="8"/>
        <v>103</v>
      </c>
      <c r="K114" s="62">
        <v>1.1247549272520896E-2</v>
      </c>
      <c r="L114" s="25">
        <f t="shared" si="9"/>
        <v>126</v>
      </c>
      <c r="M114" s="27">
        <v>0.23707375833951075</v>
      </c>
      <c r="N114" s="25">
        <v>25</v>
      </c>
      <c r="O114" s="28">
        <v>12.205463686474044</v>
      </c>
      <c r="P114" s="18">
        <v>8</v>
      </c>
      <c r="Q114" s="28">
        <v>69.457397575661844</v>
      </c>
      <c r="R114" s="18">
        <f t="shared" si="10"/>
        <v>17</v>
      </c>
      <c r="S114" s="29">
        <v>0.77947860024635773</v>
      </c>
      <c r="T114" s="26">
        <v>30</v>
      </c>
      <c r="U114" s="29">
        <v>0.76629180087228066</v>
      </c>
      <c r="V114" s="26">
        <v>22</v>
      </c>
      <c r="W114" s="29">
        <v>1.7534300856902283</v>
      </c>
      <c r="X114" s="26">
        <v>14</v>
      </c>
      <c r="Y114" s="29">
        <v>1.7097</v>
      </c>
      <c r="Z114" s="26">
        <v>24</v>
      </c>
      <c r="AA114" s="30">
        <v>26.48189948362905</v>
      </c>
      <c r="AB114" s="26">
        <v>22</v>
      </c>
      <c r="AC114" s="19">
        <v>0.83426762125465914</v>
      </c>
      <c r="AD114" s="26">
        <v>34</v>
      </c>
      <c r="AE114" s="19">
        <v>1.1538819475586093</v>
      </c>
      <c r="AF114" s="26">
        <v>9</v>
      </c>
      <c r="AG114" s="19">
        <v>0.29865578266471332</v>
      </c>
      <c r="AH114" s="26">
        <v>88</v>
      </c>
      <c r="AI114" s="21">
        <v>50.456106284596316</v>
      </c>
      <c r="AJ114" s="31">
        <v>23</v>
      </c>
      <c r="AK114" s="24">
        <v>46.991954990924597</v>
      </c>
      <c r="AL114" s="23">
        <v>17</v>
      </c>
      <c r="AM114" s="14">
        <v>0.13030588724168368</v>
      </c>
      <c r="AN114" s="31">
        <v>70</v>
      </c>
      <c r="AO114" s="15">
        <v>5.4751580377200772E-2</v>
      </c>
      <c r="AP114" s="25">
        <v>55</v>
      </c>
      <c r="AQ114" s="7">
        <v>34167</v>
      </c>
      <c r="AR114" s="23">
        <v>111</v>
      </c>
      <c r="AS114" s="16">
        <v>201890</v>
      </c>
    </row>
    <row r="115" spans="1:45">
      <c r="A115" s="20" t="s">
        <v>263</v>
      </c>
      <c r="B115" s="20" t="s">
        <v>30</v>
      </c>
      <c r="C115" s="20" t="s">
        <v>31</v>
      </c>
      <c r="D115" s="20" t="s">
        <v>264</v>
      </c>
      <c r="E115" s="61">
        <v>0.24716713881019831</v>
      </c>
      <c r="F115" s="25">
        <f t="shared" si="11"/>
        <v>113</v>
      </c>
      <c r="G115" s="61">
        <v>0.45443814919735598</v>
      </c>
      <c r="H115" s="25">
        <f t="shared" si="7"/>
        <v>118</v>
      </c>
      <c r="I115" s="61">
        <v>0.28706326723323888</v>
      </c>
      <c r="J115" s="25">
        <f t="shared" si="8"/>
        <v>11</v>
      </c>
      <c r="K115" s="62">
        <v>1.1331444759206799E-2</v>
      </c>
      <c r="L115" s="25">
        <f t="shared" si="9"/>
        <v>125</v>
      </c>
      <c r="M115" s="27">
        <v>0.10067745577719232</v>
      </c>
      <c r="N115" s="25">
        <v>143</v>
      </c>
      <c r="O115" s="28">
        <v>1.3518495760108149</v>
      </c>
      <c r="P115" s="18">
        <v>119</v>
      </c>
      <c r="Q115" s="28">
        <v>31.908669661589844</v>
      </c>
      <c r="R115" s="18">
        <f t="shared" si="10"/>
        <v>131</v>
      </c>
      <c r="S115" s="29">
        <v>0.24486232429998794</v>
      </c>
      <c r="T115" s="26">
        <v>55</v>
      </c>
      <c r="U115" s="29">
        <v>0.41583899069728775</v>
      </c>
      <c r="V115" s="26">
        <v>64</v>
      </c>
      <c r="W115" s="29">
        <v>0.20932763962153564</v>
      </c>
      <c r="X115" s="26">
        <v>100</v>
      </c>
      <c r="Y115" s="29">
        <v>0</v>
      </c>
      <c r="Z115" s="29">
        <v>0</v>
      </c>
      <c r="AA115" s="30">
        <v>11.135859451656783</v>
      </c>
      <c r="AB115" s="26">
        <v>74</v>
      </c>
      <c r="AC115" s="19">
        <v>0.67942978713326052</v>
      </c>
      <c r="AD115" s="26">
        <v>59</v>
      </c>
      <c r="AE115" s="19" t="s">
        <v>366</v>
      </c>
      <c r="AF115" s="19" t="s">
        <v>366</v>
      </c>
      <c r="AG115" s="19">
        <v>8.4475968961575776E-2</v>
      </c>
      <c r="AH115" s="26">
        <v>130</v>
      </c>
      <c r="AI115" s="21">
        <v>24.584061980200364</v>
      </c>
      <c r="AJ115" s="31">
        <v>92</v>
      </c>
      <c r="AK115" s="24">
        <v>21.956015062362457</v>
      </c>
      <c r="AL115" s="23">
        <v>106</v>
      </c>
      <c r="AM115" s="14">
        <v>0.14884752745430838</v>
      </c>
      <c r="AN115" s="31">
        <v>68</v>
      </c>
      <c r="AO115" s="15">
        <v>2.5260221053761134E-2</v>
      </c>
      <c r="AP115" s="25">
        <v>90</v>
      </c>
      <c r="AQ115" s="7">
        <v>32869</v>
      </c>
      <c r="AR115" s="23">
        <v>124</v>
      </c>
      <c r="AS115" s="16">
        <v>47772</v>
      </c>
    </row>
    <row r="116" spans="1:45">
      <c r="A116" s="20" t="s">
        <v>265</v>
      </c>
      <c r="B116" s="20" t="s">
        <v>26</v>
      </c>
      <c r="C116" s="20" t="s">
        <v>31</v>
      </c>
      <c r="D116" s="20" t="s">
        <v>266</v>
      </c>
      <c r="E116" s="61">
        <v>0.30795395081109367</v>
      </c>
      <c r="F116" s="25">
        <f t="shared" si="11"/>
        <v>35</v>
      </c>
      <c r="G116" s="61">
        <v>0.45709052851909993</v>
      </c>
      <c r="H116" s="25">
        <f t="shared" si="7"/>
        <v>114</v>
      </c>
      <c r="I116" s="61">
        <v>0.21978021978021978</v>
      </c>
      <c r="J116" s="25">
        <f t="shared" si="8"/>
        <v>63</v>
      </c>
      <c r="K116" s="62">
        <v>1.5175300889586603E-2</v>
      </c>
      <c r="L116" s="25">
        <f t="shared" si="9"/>
        <v>101</v>
      </c>
      <c r="M116" s="27">
        <v>0.22427184466019418</v>
      </c>
      <c r="N116" s="25">
        <v>32</v>
      </c>
      <c r="O116" s="28">
        <v>5.4505813953488378</v>
      </c>
      <c r="P116" s="18">
        <v>40</v>
      </c>
      <c r="Q116" s="28">
        <v>55.184619842524683</v>
      </c>
      <c r="R116" s="18">
        <f t="shared" si="10"/>
        <v>34</v>
      </c>
      <c r="S116" s="29">
        <v>0</v>
      </c>
      <c r="T116" s="29">
        <v>0</v>
      </c>
      <c r="U116" s="29">
        <v>0.60469214459961695</v>
      </c>
      <c r="V116" s="26">
        <v>35</v>
      </c>
      <c r="W116" s="29">
        <v>1.0298071972080782</v>
      </c>
      <c r="X116" s="26">
        <v>33</v>
      </c>
      <c r="Y116" s="29">
        <v>0</v>
      </c>
      <c r="Z116" s="29">
        <v>0</v>
      </c>
      <c r="AA116" s="30">
        <v>17.11573565664494</v>
      </c>
      <c r="AB116" s="26">
        <v>42</v>
      </c>
      <c r="AC116" s="19">
        <v>0.73955094491867157</v>
      </c>
      <c r="AD116" s="26">
        <v>47</v>
      </c>
      <c r="AE116" s="19" t="s">
        <v>366</v>
      </c>
      <c r="AF116" s="19" t="s">
        <v>366</v>
      </c>
      <c r="AG116" s="19">
        <v>0.81793859066788011</v>
      </c>
      <c r="AH116" s="26">
        <v>18</v>
      </c>
      <c r="AI116" s="21">
        <v>45.216740816640787</v>
      </c>
      <c r="AJ116" s="31">
        <v>32</v>
      </c>
      <c r="AK116" s="24">
        <v>37.799543917539985</v>
      </c>
      <c r="AL116" s="23">
        <v>36</v>
      </c>
      <c r="AM116" s="14">
        <v>0.32945229994190423</v>
      </c>
      <c r="AN116" s="31">
        <v>48</v>
      </c>
      <c r="AO116" s="15">
        <v>0.14571316203460932</v>
      </c>
      <c r="AP116" s="25">
        <v>9</v>
      </c>
      <c r="AQ116" s="7">
        <v>40399</v>
      </c>
      <c r="AR116" s="23">
        <v>44</v>
      </c>
      <c r="AS116" s="16">
        <v>17479</v>
      </c>
    </row>
    <row r="117" spans="1:45">
      <c r="A117" s="20" t="s">
        <v>267</v>
      </c>
      <c r="B117" s="20" t="s">
        <v>38</v>
      </c>
      <c r="C117" s="20" t="s">
        <v>27</v>
      </c>
      <c r="D117" s="20" t="s">
        <v>268</v>
      </c>
      <c r="E117" s="61">
        <v>0.26068364354047313</v>
      </c>
      <c r="F117" s="25">
        <f t="shared" si="11"/>
        <v>91</v>
      </c>
      <c r="G117" s="61">
        <v>0.52534195882788304</v>
      </c>
      <c r="H117" s="25">
        <f t="shared" si="7"/>
        <v>10</v>
      </c>
      <c r="I117" s="61">
        <v>0.19168882431950879</v>
      </c>
      <c r="J117" s="25">
        <f t="shared" si="8"/>
        <v>97</v>
      </c>
      <c r="K117" s="62">
        <v>2.2285573312135085E-2</v>
      </c>
      <c r="L117" s="25">
        <f t="shared" si="9"/>
        <v>69</v>
      </c>
      <c r="M117" s="27">
        <v>0.17932515187742454</v>
      </c>
      <c r="N117" s="25">
        <v>58</v>
      </c>
      <c r="O117" s="28">
        <v>4.4783699349020454</v>
      </c>
      <c r="P117" s="18">
        <v>45</v>
      </c>
      <c r="Q117" s="28">
        <v>45.515874315126972</v>
      </c>
      <c r="R117" s="18">
        <f t="shared" si="10"/>
        <v>57</v>
      </c>
      <c r="S117" s="29">
        <v>0.62384060383296502</v>
      </c>
      <c r="T117" s="26">
        <v>34</v>
      </c>
      <c r="U117" s="29">
        <v>0.46228499265264861</v>
      </c>
      <c r="V117" s="26">
        <v>59</v>
      </c>
      <c r="W117" s="29">
        <v>0.74454847724537465</v>
      </c>
      <c r="X117" s="26">
        <v>45</v>
      </c>
      <c r="Y117" s="29">
        <v>0</v>
      </c>
      <c r="Z117" s="29">
        <v>0</v>
      </c>
      <c r="AA117" s="30">
        <v>15.470204598297382</v>
      </c>
      <c r="AB117" s="26">
        <v>52</v>
      </c>
      <c r="AC117" s="19">
        <v>0.86255090664949674</v>
      </c>
      <c r="AD117" s="26">
        <v>27</v>
      </c>
      <c r="AE117" s="19">
        <v>0.66923157424842494</v>
      </c>
      <c r="AF117" s="26">
        <v>27</v>
      </c>
      <c r="AG117" s="19">
        <v>0.81307169139806545</v>
      </c>
      <c r="AH117" s="26">
        <v>19</v>
      </c>
      <c r="AI117" s="21">
        <v>48.445509665321929</v>
      </c>
      <c r="AJ117" s="31">
        <v>27</v>
      </c>
      <c r="AK117" s="24">
        <v>35.798183305422498</v>
      </c>
      <c r="AL117" s="23">
        <v>40</v>
      </c>
      <c r="AM117" s="14">
        <v>5.193608116460325E-2</v>
      </c>
      <c r="AN117" s="31">
        <v>80</v>
      </c>
      <c r="AO117" s="15">
        <v>4.7832915297053424E-3</v>
      </c>
      <c r="AP117" s="25">
        <v>117</v>
      </c>
      <c r="AQ117" s="7">
        <v>36552</v>
      </c>
      <c r="AR117" s="23">
        <v>87</v>
      </c>
      <c r="AS117" s="16">
        <v>392184</v>
      </c>
    </row>
    <row r="118" spans="1:45">
      <c r="A118" s="20" t="s">
        <v>269</v>
      </c>
      <c r="B118" s="20" t="s">
        <v>44</v>
      </c>
      <c r="C118" s="20" t="s">
        <v>27</v>
      </c>
      <c r="D118" s="32" t="s">
        <v>270</v>
      </c>
      <c r="E118" s="61">
        <v>0.37118811881188118</v>
      </c>
      <c r="F118" s="25">
        <f t="shared" si="11"/>
        <v>9</v>
      </c>
      <c r="G118" s="61">
        <v>0.47227722772277225</v>
      </c>
      <c r="H118" s="25">
        <f t="shared" si="7"/>
        <v>82</v>
      </c>
      <c r="I118" s="61">
        <v>0.14306930693069306</v>
      </c>
      <c r="J118" s="25">
        <f t="shared" si="8"/>
        <v>135</v>
      </c>
      <c r="K118" s="62">
        <v>1.3465346534653465E-2</v>
      </c>
      <c r="L118" s="25">
        <f t="shared" si="9"/>
        <v>117</v>
      </c>
      <c r="M118" s="27">
        <v>0.26708838516956596</v>
      </c>
      <c r="N118" s="25">
        <v>20</v>
      </c>
      <c r="O118" s="28">
        <v>10.000306757876009</v>
      </c>
      <c r="P118" s="18">
        <v>16</v>
      </c>
      <c r="Q118" s="28">
        <v>71.962538363870337</v>
      </c>
      <c r="R118" s="18">
        <f t="shared" si="10"/>
        <v>15</v>
      </c>
      <c r="S118" s="29">
        <v>0.39251258748085066</v>
      </c>
      <c r="T118" s="26">
        <v>44</v>
      </c>
      <c r="U118" s="29">
        <v>0.65059771790311927</v>
      </c>
      <c r="V118" s="26">
        <v>28</v>
      </c>
      <c r="W118" s="29">
        <v>0.62955027771290473</v>
      </c>
      <c r="X118" s="26">
        <v>53</v>
      </c>
      <c r="Y118" s="29">
        <v>0</v>
      </c>
      <c r="Z118" s="29">
        <v>0</v>
      </c>
      <c r="AA118" s="30">
        <v>18.444714411477101</v>
      </c>
      <c r="AB118" s="26">
        <v>37</v>
      </c>
      <c r="AC118" s="19">
        <v>0.8175407983163876</v>
      </c>
      <c r="AD118" s="26">
        <v>39</v>
      </c>
      <c r="AE118" s="19">
        <v>0.90692093682669295</v>
      </c>
      <c r="AF118" s="26">
        <v>17</v>
      </c>
      <c r="AG118" s="19">
        <v>0.14696224835317584</v>
      </c>
      <c r="AH118" s="26">
        <v>116</v>
      </c>
      <c r="AI118" s="21">
        <v>41.732128005203322</v>
      </c>
      <c r="AJ118" s="31">
        <v>46</v>
      </c>
      <c r="AK118" s="24">
        <v>42.053258274052773</v>
      </c>
      <c r="AL118" s="23">
        <v>24</v>
      </c>
      <c r="AM118" s="14">
        <v>2.0555949645315801</v>
      </c>
      <c r="AN118" s="18">
        <v>23</v>
      </c>
      <c r="AO118" s="15">
        <v>8.7530988940606139E-2</v>
      </c>
      <c r="AP118" s="25">
        <v>31</v>
      </c>
      <c r="AQ118" s="7">
        <v>41515</v>
      </c>
      <c r="AR118" s="23">
        <v>35</v>
      </c>
      <c r="AS118" s="16">
        <v>196966</v>
      </c>
    </row>
    <row r="119" spans="1:45">
      <c r="A119" s="20" t="s">
        <v>271</v>
      </c>
      <c r="B119" s="20" t="s">
        <v>49</v>
      </c>
      <c r="C119" s="20" t="s">
        <v>31</v>
      </c>
      <c r="D119" s="20" t="s">
        <v>272</v>
      </c>
      <c r="E119" s="61">
        <v>0.24174980813507291</v>
      </c>
      <c r="F119" s="25">
        <f t="shared" si="11"/>
        <v>119</v>
      </c>
      <c r="G119" s="61">
        <v>0.4528012279355334</v>
      </c>
      <c r="H119" s="25">
        <f t="shared" si="7"/>
        <v>119</v>
      </c>
      <c r="I119" s="61">
        <v>0.27244819646968532</v>
      </c>
      <c r="J119" s="25">
        <f t="shared" si="8"/>
        <v>19</v>
      </c>
      <c r="K119" s="62">
        <v>3.3000767459708362E-2</v>
      </c>
      <c r="L119" s="25">
        <f t="shared" si="9"/>
        <v>46</v>
      </c>
      <c r="M119" s="27">
        <v>0.19459459459459461</v>
      </c>
      <c r="N119" s="25">
        <v>47</v>
      </c>
      <c r="O119" s="28">
        <v>2.4224806201550386</v>
      </c>
      <c r="P119" s="18">
        <v>85</v>
      </c>
      <c r="Q119" s="28">
        <v>41.922966197264017</v>
      </c>
      <c r="R119" s="18">
        <f t="shared" si="10"/>
        <v>75</v>
      </c>
      <c r="S119" s="29">
        <v>0</v>
      </c>
      <c r="T119" s="29">
        <v>0</v>
      </c>
      <c r="U119" s="29">
        <v>0.56081924267974859</v>
      </c>
      <c r="V119" s="26">
        <v>44</v>
      </c>
      <c r="W119" s="29">
        <v>0</v>
      </c>
      <c r="X119" s="29">
        <v>0</v>
      </c>
      <c r="Y119" s="29">
        <v>0</v>
      </c>
      <c r="Z119" s="29">
        <v>0</v>
      </c>
      <c r="AA119" s="30">
        <v>12.762181375873338</v>
      </c>
      <c r="AB119" s="26">
        <v>66</v>
      </c>
      <c r="AC119" s="19">
        <v>0.55735398340009501</v>
      </c>
      <c r="AD119" s="26">
        <v>76</v>
      </c>
      <c r="AE119" s="19" t="s">
        <v>366</v>
      </c>
      <c r="AF119" s="19" t="s">
        <v>366</v>
      </c>
      <c r="AG119" s="19">
        <v>0.94874015237302367</v>
      </c>
      <c r="AH119" s="26">
        <v>14</v>
      </c>
      <c r="AI119" s="21">
        <v>42.52562874906954</v>
      </c>
      <c r="AJ119" s="31">
        <v>42</v>
      </c>
      <c r="AK119" s="24">
        <v>31.786478636196239</v>
      </c>
      <c r="AL119" s="23">
        <v>54</v>
      </c>
      <c r="AM119" s="14">
        <v>0</v>
      </c>
      <c r="AN119" s="46">
        <v>0</v>
      </c>
      <c r="AO119" s="15">
        <v>0.22212181456714261</v>
      </c>
      <c r="AP119" s="25">
        <v>3</v>
      </c>
      <c r="AQ119" s="7">
        <v>33807</v>
      </c>
      <c r="AR119" s="23">
        <v>116</v>
      </c>
      <c r="AS119" s="16">
        <v>13524</v>
      </c>
    </row>
    <row r="120" spans="1:45">
      <c r="A120" s="20" t="s">
        <v>273</v>
      </c>
      <c r="B120" s="20" t="s">
        <v>38</v>
      </c>
      <c r="C120" s="20" t="s">
        <v>31</v>
      </c>
      <c r="D120" s="20" t="s">
        <v>274</v>
      </c>
      <c r="E120" s="61">
        <v>0.27674929400690307</v>
      </c>
      <c r="F120" s="25">
        <f t="shared" si="11"/>
        <v>64</v>
      </c>
      <c r="G120" s="61">
        <v>0.45811107624725445</v>
      </c>
      <c r="H120" s="25">
        <f t="shared" si="7"/>
        <v>112</v>
      </c>
      <c r="I120" s="61">
        <v>0.2554126137433323</v>
      </c>
      <c r="J120" s="25">
        <f t="shared" si="8"/>
        <v>33</v>
      </c>
      <c r="K120" s="62">
        <v>9.7270160025101984E-3</v>
      </c>
      <c r="L120" s="25">
        <f t="shared" si="9"/>
        <v>132</v>
      </c>
      <c r="M120" s="27">
        <v>0.19727272727272727</v>
      </c>
      <c r="N120" s="25">
        <v>42</v>
      </c>
      <c r="O120" s="28">
        <v>3.177124702144559</v>
      </c>
      <c r="P120" s="18">
        <v>69</v>
      </c>
      <c r="Q120" s="28">
        <v>46.316008640559261</v>
      </c>
      <c r="R120" s="18">
        <f t="shared" si="10"/>
        <v>54</v>
      </c>
      <c r="S120" s="29">
        <v>1.4784189703327144</v>
      </c>
      <c r="T120" s="26">
        <v>11</v>
      </c>
      <c r="U120" s="29">
        <v>0.36974349001935614</v>
      </c>
      <c r="V120" s="26">
        <v>73</v>
      </c>
      <c r="W120" s="29">
        <v>3.9500097131386389</v>
      </c>
      <c r="X120" s="26">
        <v>3</v>
      </c>
      <c r="Y120" s="29">
        <v>5.0033333333333339E-2</v>
      </c>
      <c r="Z120" s="26">
        <v>45</v>
      </c>
      <c r="AA120" s="30">
        <v>27.271299413068583</v>
      </c>
      <c r="AB120" s="26">
        <v>19</v>
      </c>
      <c r="AC120" s="19">
        <v>1.7155087706408776</v>
      </c>
      <c r="AD120" s="26">
        <v>1</v>
      </c>
      <c r="AE120" s="19" t="s">
        <v>366</v>
      </c>
      <c r="AF120" s="19" t="s">
        <v>366</v>
      </c>
      <c r="AG120" s="19">
        <v>0.54340167313188337</v>
      </c>
      <c r="AH120" s="26">
        <v>44</v>
      </c>
      <c r="AI120" s="21">
        <v>70.465418765437875</v>
      </c>
      <c r="AJ120" s="31">
        <v>6</v>
      </c>
      <c r="AK120" s="24">
        <v>46.809348447323664</v>
      </c>
      <c r="AL120" s="23">
        <v>19</v>
      </c>
      <c r="AM120" s="14">
        <v>0</v>
      </c>
      <c r="AN120" s="45">
        <v>0</v>
      </c>
      <c r="AO120" s="15">
        <v>1.2124786996985187E-2</v>
      </c>
      <c r="AP120" s="25">
        <v>103</v>
      </c>
      <c r="AQ120" s="7">
        <v>39113</v>
      </c>
      <c r="AR120" s="23">
        <v>56</v>
      </c>
      <c r="AS120" s="16">
        <v>30886</v>
      </c>
    </row>
    <row r="121" spans="1:45">
      <c r="A121" s="20" t="s">
        <v>275</v>
      </c>
      <c r="B121" s="20" t="s">
        <v>56</v>
      </c>
      <c r="C121" s="20" t="s">
        <v>31</v>
      </c>
      <c r="D121" s="20" t="s">
        <v>276</v>
      </c>
      <c r="E121" s="61">
        <v>0.28418640183346067</v>
      </c>
      <c r="F121" s="25">
        <f t="shared" si="11"/>
        <v>54</v>
      </c>
      <c r="G121" s="61">
        <v>0.46065699006875477</v>
      </c>
      <c r="H121" s="25">
        <f t="shared" si="7"/>
        <v>104</v>
      </c>
      <c r="I121" s="61">
        <v>0.20320855614973263</v>
      </c>
      <c r="J121" s="25">
        <f t="shared" si="8"/>
        <v>82</v>
      </c>
      <c r="K121" s="62">
        <v>5.1948051948051951E-2</v>
      </c>
      <c r="L121" s="25">
        <f t="shared" si="9"/>
        <v>17</v>
      </c>
      <c r="M121" s="27">
        <v>0.16666666666666666</v>
      </c>
      <c r="N121" s="25">
        <v>70</v>
      </c>
      <c r="O121" s="28">
        <v>0</v>
      </c>
      <c r="P121" s="47">
        <v>0</v>
      </c>
      <c r="Q121" s="28">
        <v>38.783191748066173</v>
      </c>
      <c r="R121" s="18">
        <f t="shared" si="10"/>
        <v>92</v>
      </c>
      <c r="S121" s="29">
        <v>0</v>
      </c>
      <c r="T121" s="29">
        <v>0</v>
      </c>
      <c r="U121" s="29">
        <v>0.81906321081218869</v>
      </c>
      <c r="V121" s="26">
        <v>20</v>
      </c>
      <c r="W121" s="29">
        <v>0</v>
      </c>
      <c r="X121" s="29">
        <v>0</v>
      </c>
      <c r="Y121" s="29">
        <v>0</v>
      </c>
      <c r="Z121" s="29">
        <v>0</v>
      </c>
      <c r="AA121" s="30">
        <v>18.638863396952761</v>
      </c>
      <c r="AB121" s="26">
        <v>35</v>
      </c>
      <c r="AC121" s="19">
        <v>0</v>
      </c>
      <c r="AD121" s="29">
        <v>0</v>
      </c>
      <c r="AE121" s="19" t="s">
        <v>366</v>
      </c>
      <c r="AF121" s="19" t="s">
        <v>366</v>
      </c>
      <c r="AG121" s="19">
        <v>0.30489972393205539</v>
      </c>
      <c r="AH121" s="26">
        <v>86</v>
      </c>
      <c r="AI121" s="21">
        <v>7.7516804066122296</v>
      </c>
      <c r="AJ121" s="31">
        <v>144</v>
      </c>
      <c r="AK121" s="24">
        <v>21.57344689863368</v>
      </c>
      <c r="AL121" s="23">
        <v>109</v>
      </c>
      <c r="AM121" s="14">
        <v>3.6075403217172339</v>
      </c>
      <c r="AN121" s="31">
        <v>14</v>
      </c>
      <c r="AO121" s="15">
        <v>0.19698443579766536</v>
      </c>
      <c r="AP121" s="25">
        <v>5</v>
      </c>
      <c r="AQ121" s="7">
        <v>44794</v>
      </c>
      <c r="AR121" s="23">
        <v>18</v>
      </c>
      <c r="AS121" s="16">
        <v>12305</v>
      </c>
    </row>
    <row r="122" spans="1:45">
      <c r="A122" s="20" t="s">
        <v>277</v>
      </c>
      <c r="B122" s="20" t="s">
        <v>74</v>
      </c>
      <c r="C122" s="20" t="s">
        <v>31</v>
      </c>
      <c r="D122" s="20" t="s">
        <v>278</v>
      </c>
      <c r="E122" s="61">
        <v>0.20570054945054944</v>
      </c>
      <c r="F122" s="25">
        <f t="shared" si="11"/>
        <v>143</v>
      </c>
      <c r="G122" s="61">
        <v>0.55048076923076927</v>
      </c>
      <c r="H122" s="25">
        <f t="shared" si="7"/>
        <v>5</v>
      </c>
      <c r="I122" s="61">
        <v>0.21359890109890109</v>
      </c>
      <c r="J122" s="25">
        <f t="shared" si="8"/>
        <v>70</v>
      </c>
      <c r="K122" s="62">
        <v>3.021978021978022E-2</v>
      </c>
      <c r="L122" s="25">
        <f t="shared" si="9"/>
        <v>53</v>
      </c>
      <c r="M122" s="27">
        <v>0.16310005783689993</v>
      </c>
      <c r="N122" s="25">
        <v>76</v>
      </c>
      <c r="O122" s="28">
        <v>0</v>
      </c>
      <c r="P122" s="47">
        <v>0</v>
      </c>
      <c r="Q122" s="28">
        <v>31.990976575618856</v>
      </c>
      <c r="R122" s="18">
        <f t="shared" si="10"/>
        <v>130</v>
      </c>
      <c r="S122" s="29">
        <v>0</v>
      </c>
      <c r="T122" s="29">
        <v>0</v>
      </c>
      <c r="U122" s="29">
        <v>0</v>
      </c>
      <c r="V122" s="29">
        <v>0</v>
      </c>
      <c r="W122" s="29">
        <v>0.12130033964095101</v>
      </c>
      <c r="X122" s="26">
        <v>112</v>
      </c>
      <c r="Y122" s="29">
        <v>0</v>
      </c>
      <c r="Z122" s="29">
        <v>0</v>
      </c>
      <c r="AA122" s="30">
        <v>0.39520318488930356</v>
      </c>
      <c r="AB122" s="26">
        <v>142</v>
      </c>
      <c r="AC122" s="19">
        <v>0.36365021966090993</v>
      </c>
      <c r="AD122" s="26">
        <v>113</v>
      </c>
      <c r="AE122" s="19" t="s">
        <v>366</v>
      </c>
      <c r="AF122" s="19" t="s">
        <v>366</v>
      </c>
      <c r="AG122" s="19">
        <v>0.15193882989906246</v>
      </c>
      <c r="AH122" s="26">
        <v>113</v>
      </c>
      <c r="AI122" s="21">
        <v>15.871433615265016</v>
      </c>
      <c r="AJ122" s="31">
        <v>120</v>
      </c>
      <c r="AK122" s="24">
        <v>16.254462311268679</v>
      </c>
      <c r="AL122" s="23">
        <v>140</v>
      </c>
      <c r="AM122" s="14">
        <v>0</v>
      </c>
      <c r="AN122" s="45">
        <v>0</v>
      </c>
      <c r="AO122" s="15">
        <v>2.0739181576177799E-2</v>
      </c>
      <c r="AP122" s="25">
        <v>95</v>
      </c>
      <c r="AQ122" s="7">
        <v>31863</v>
      </c>
      <c r="AR122" s="23">
        <v>134</v>
      </c>
      <c r="AS122" s="16">
        <v>16488</v>
      </c>
    </row>
    <row r="123" spans="1:45">
      <c r="A123" s="20" t="s">
        <v>279</v>
      </c>
      <c r="B123" s="20" t="s">
        <v>111</v>
      </c>
      <c r="C123" s="20" t="s">
        <v>31</v>
      </c>
      <c r="D123" s="20" t="s">
        <v>280</v>
      </c>
      <c r="E123" s="61">
        <v>0.25602094240837697</v>
      </c>
      <c r="F123" s="25">
        <f t="shared" si="11"/>
        <v>101</v>
      </c>
      <c r="G123" s="61">
        <v>0.5083769633507853</v>
      </c>
      <c r="H123" s="25">
        <f t="shared" si="7"/>
        <v>26</v>
      </c>
      <c r="I123" s="61">
        <v>0.18638743455497384</v>
      </c>
      <c r="J123" s="25">
        <f t="shared" si="8"/>
        <v>104</v>
      </c>
      <c r="K123" s="62">
        <v>4.9214659685863874E-2</v>
      </c>
      <c r="L123" s="25">
        <f t="shared" si="9"/>
        <v>21</v>
      </c>
      <c r="M123" s="27">
        <v>0.16969353007945517</v>
      </c>
      <c r="N123" s="25">
        <v>66</v>
      </c>
      <c r="O123" s="28">
        <v>4.2780748663101607</v>
      </c>
      <c r="P123" s="18">
        <v>49</v>
      </c>
      <c r="Q123" s="28">
        <v>43.907601839740288</v>
      </c>
      <c r="R123" s="18">
        <f t="shared" si="10"/>
        <v>64</v>
      </c>
      <c r="S123" s="29">
        <v>0</v>
      </c>
      <c r="T123" s="29">
        <v>0</v>
      </c>
      <c r="U123" s="29">
        <v>0.1792067066429594</v>
      </c>
      <c r="V123" s="26">
        <v>121</v>
      </c>
      <c r="W123" s="29">
        <v>0.79840319361277434</v>
      </c>
      <c r="X123" s="26">
        <v>41</v>
      </c>
      <c r="Y123" s="29">
        <v>0</v>
      </c>
      <c r="Z123" s="29">
        <v>0</v>
      </c>
      <c r="AA123" s="30">
        <v>6.6793264774579946</v>
      </c>
      <c r="AB123" s="26">
        <v>108</v>
      </c>
      <c r="AC123" s="19">
        <v>0.33134989901667961</v>
      </c>
      <c r="AD123" s="26">
        <v>121</v>
      </c>
      <c r="AE123" s="19" t="s">
        <v>366</v>
      </c>
      <c r="AF123" s="19" t="s">
        <v>366</v>
      </c>
      <c r="AG123" s="19">
        <v>0.38401171379912563</v>
      </c>
      <c r="AH123" s="26">
        <v>73</v>
      </c>
      <c r="AI123" s="21">
        <v>20.704953405417289</v>
      </c>
      <c r="AJ123" s="31">
        <v>102</v>
      </c>
      <c r="AK123" s="24">
        <v>23.306531386429416</v>
      </c>
      <c r="AL123" s="23">
        <v>97</v>
      </c>
      <c r="AM123" s="14">
        <v>2.5532553245497578</v>
      </c>
      <c r="AN123" s="31">
        <v>18</v>
      </c>
      <c r="AO123" s="15">
        <v>6.0606060606060608E-2</v>
      </c>
      <c r="AP123" s="25">
        <v>48</v>
      </c>
      <c r="AQ123" s="7">
        <v>40191</v>
      </c>
      <c r="AR123" s="23">
        <v>46</v>
      </c>
      <c r="AS123" s="16">
        <v>17535</v>
      </c>
    </row>
    <row r="124" spans="1:45">
      <c r="A124" s="20" t="s">
        <v>281</v>
      </c>
      <c r="B124" s="20" t="s">
        <v>56</v>
      </c>
      <c r="C124" s="20" t="s">
        <v>31</v>
      </c>
      <c r="D124" s="20" t="s">
        <v>282</v>
      </c>
      <c r="E124" s="61">
        <v>0.27439939939939939</v>
      </c>
      <c r="F124" s="25">
        <f t="shared" si="11"/>
        <v>74</v>
      </c>
      <c r="G124" s="61">
        <v>0.4283033033033033</v>
      </c>
      <c r="H124" s="25">
        <f t="shared" si="7"/>
        <v>137</v>
      </c>
      <c r="I124" s="61">
        <v>0.22372372372372373</v>
      </c>
      <c r="J124" s="25">
        <f t="shared" si="8"/>
        <v>56</v>
      </c>
      <c r="K124" s="62">
        <v>7.3573573573573567E-2</v>
      </c>
      <c r="L124" s="25">
        <f t="shared" si="9"/>
        <v>7</v>
      </c>
      <c r="M124" s="27">
        <v>0.14437367303609341</v>
      </c>
      <c r="N124" s="25">
        <v>100</v>
      </c>
      <c r="O124" s="28">
        <v>0</v>
      </c>
      <c r="P124" s="47">
        <v>0</v>
      </c>
      <c r="Q124" s="28">
        <v>35.919885579034712</v>
      </c>
      <c r="R124" s="18">
        <f t="shared" si="10"/>
        <v>114</v>
      </c>
      <c r="S124" s="29">
        <v>2.7354472371904337</v>
      </c>
      <c r="T124" s="26">
        <v>6</v>
      </c>
      <c r="U124" s="29">
        <v>0.12487877873435697</v>
      </c>
      <c r="V124" s="26">
        <v>130</v>
      </c>
      <c r="W124" s="29">
        <v>0</v>
      </c>
      <c r="X124" s="29">
        <v>0</v>
      </c>
      <c r="Y124" s="29">
        <v>0</v>
      </c>
      <c r="Z124" s="29">
        <v>0</v>
      </c>
      <c r="AA124" s="30">
        <v>13.911422203253384</v>
      </c>
      <c r="AB124" s="26">
        <v>62</v>
      </c>
      <c r="AC124" s="19">
        <v>0.43561396028001476</v>
      </c>
      <c r="AD124" s="26">
        <v>105</v>
      </c>
      <c r="AE124" s="19" t="s">
        <v>366</v>
      </c>
      <c r="AF124" s="19" t="s">
        <v>366</v>
      </c>
      <c r="AG124" s="19">
        <v>0.21898945865894667</v>
      </c>
      <c r="AH124" s="26">
        <v>100</v>
      </c>
      <c r="AI124" s="21">
        <v>19.95252098040579</v>
      </c>
      <c r="AJ124" s="31">
        <v>106</v>
      </c>
      <c r="AK124" s="24">
        <v>23.389652772866054</v>
      </c>
      <c r="AL124" s="23">
        <v>96</v>
      </c>
      <c r="AM124" s="14">
        <v>7.7420066666511156</v>
      </c>
      <c r="AN124" s="18">
        <v>5</v>
      </c>
      <c r="AO124" s="15">
        <v>0.19237596935438661</v>
      </c>
      <c r="AP124" s="25">
        <v>6</v>
      </c>
      <c r="AQ124" s="7">
        <v>52714</v>
      </c>
      <c r="AR124" s="23">
        <v>9</v>
      </c>
      <c r="AS124" s="16">
        <v>12762</v>
      </c>
    </row>
    <row r="125" spans="1:45">
      <c r="A125" s="20" t="s">
        <v>283</v>
      </c>
      <c r="B125" s="20" t="s">
        <v>38</v>
      </c>
      <c r="C125" s="20" t="s">
        <v>31</v>
      </c>
      <c r="D125" s="20" t="s">
        <v>284</v>
      </c>
      <c r="E125" s="61">
        <v>0.24758135444151275</v>
      </c>
      <c r="F125" s="25">
        <f t="shared" si="11"/>
        <v>112</v>
      </c>
      <c r="G125" s="61">
        <v>0.47185576077396657</v>
      </c>
      <c r="H125" s="25">
        <f t="shared" si="7"/>
        <v>83</v>
      </c>
      <c r="I125" s="61">
        <v>0.2436235708003518</v>
      </c>
      <c r="J125" s="25">
        <f t="shared" si="8"/>
        <v>39</v>
      </c>
      <c r="K125" s="62">
        <v>3.6939313984168866E-2</v>
      </c>
      <c r="L125" s="25">
        <f t="shared" si="9"/>
        <v>35</v>
      </c>
      <c r="M125" s="27">
        <v>0.11165730337078651</v>
      </c>
      <c r="N125" s="25">
        <v>135</v>
      </c>
      <c r="O125" s="28">
        <v>0</v>
      </c>
      <c r="P125" s="47">
        <v>0</v>
      </c>
      <c r="Q125" s="28">
        <v>30.692173936343437</v>
      </c>
      <c r="R125" s="18">
        <f t="shared" si="10"/>
        <v>138</v>
      </c>
      <c r="S125" s="29">
        <v>0</v>
      </c>
      <c r="T125" s="29">
        <v>0</v>
      </c>
      <c r="U125" s="29">
        <v>0</v>
      </c>
      <c r="V125" s="29">
        <v>0</v>
      </c>
      <c r="W125" s="29">
        <v>0.14742739200943536</v>
      </c>
      <c r="X125" s="26">
        <v>108</v>
      </c>
      <c r="Y125" s="29">
        <v>0</v>
      </c>
      <c r="Z125" s="29">
        <v>0</v>
      </c>
      <c r="AA125" s="30">
        <v>0.48032655996276252</v>
      </c>
      <c r="AB125" s="26">
        <v>141</v>
      </c>
      <c r="AC125" s="19">
        <v>0.2141164148907756</v>
      </c>
      <c r="AD125" s="26">
        <v>135</v>
      </c>
      <c r="AE125" s="19" t="s">
        <v>366</v>
      </c>
      <c r="AF125" s="19" t="s">
        <v>366</v>
      </c>
      <c r="AG125" s="19">
        <v>9.8280475400992426E-2</v>
      </c>
      <c r="AH125" s="26">
        <v>124</v>
      </c>
      <c r="AI125" s="21">
        <v>9.5692814683789642</v>
      </c>
      <c r="AJ125" s="31">
        <v>140</v>
      </c>
      <c r="AK125" s="24">
        <v>13.329634216240743</v>
      </c>
      <c r="AL125" s="23">
        <v>146</v>
      </c>
      <c r="AM125" s="14">
        <v>0</v>
      </c>
      <c r="AN125" s="45">
        <v>0</v>
      </c>
      <c r="AO125" s="15">
        <v>-6.4449978028416578E-3</v>
      </c>
      <c r="AP125" s="25">
        <v>127</v>
      </c>
      <c r="AQ125" s="7">
        <v>34792</v>
      </c>
      <c r="AR125" s="23">
        <v>106</v>
      </c>
      <c r="AS125" s="16">
        <v>13566</v>
      </c>
    </row>
    <row r="126" spans="1:45">
      <c r="A126" s="20" t="s">
        <v>285</v>
      </c>
      <c r="B126" s="20" t="s">
        <v>26</v>
      </c>
      <c r="C126" s="20" t="s">
        <v>31</v>
      </c>
      <c r="D126" s="20" t="s">
        <v>286</v>
      </c>
      <c r="E126" s="61">
        <v>0.27575757575757576</v>
      </c>
      <c r="F126" s="25">
        <f t="shared" si="11"/>
        <v>70</v>
      </c>
      <c r="G126" s="61">
        <v>0.51346801346801352</v>
      </c>
      <c r="H126" s="25">
        <f t="shared" si="7"/>
        <v>18</v>
      </c>
      <c r="I126" s="61">
        <v>0.18181818181818182</v>
      </c>
      <c r="J126" s="25">
        <f t="shared" si="8"/>
        <v>110</v>
      </c>
      <c r="K126" s="62">
        <v>2.8956228956228958E-2</v>
      </c>
      <c r="L126" s="25">
        <f t="shared" si="9"/>
        <v>57</v>
      </c>
      <c r="M126" s="27">
        <v>0.14571948998178508</v>
      </c>
      <c r="N126" s="25">
        <v>98</v>
      </c>
      <c r="O126" s="28">
        <v>2.029220779220779</v>
      </c>
      <c r="P126" s="18">
        <v>97</v>
      </c>
      <c r="Q126" s="28">
        <v>39.554223504606902</v>
      </c>
      <c r="R126" s="18">
        <f t="shared" si="10"/>
        <v>86</v>
      </c>
      <c r="S126" s="29">
        <v>0</v>
      </c>
      <c r="T126" s="29">
        <v>0</v>
      </c>
      <c r="U126" s="29">
        <v>0.44739725882202058</v>
      </c>
      <c r="V126" s="26">
        <v>61</v>
      </c>
      <c r="W126" s="29">
        <v>0.12846040208105852</v>
      </c>
      <c r="X126" s="26">
        <v>109</v>
      </c>
      <c r="Y126" s="29">
        <v>0</v>
      </c>
      <c r="Z126" s="29">
        <v>0</v>
      </c>
      <c r="AA126" s="30">
        <v>10.59964563497166</v>
      </c>
      <c r="AB126" s="26">
        <v>76</v>
      </c>
      <c r="AC126" s="19">
        <v>0.45634364395800531</v>
      </c>
      <c r="AD126" s="26">
        <v>100</v>
      </c>
      <c r="AE126" s="19" t="s">
        <v>366</v>
      </c>
      <c r="AF126" s="19" t="s">
        <v>366</v>
      </c>
      <c r="AG126" s="19">
        <v>0.46875179868988964</v>
      </c>
      <c r="AH126" s="26">
        <v>57</v>
      </c>
      <c r="AI126" s="21">
        <v>26.986947767309221</v>
      </c>
      <c r="AJ126" s="31">
        <v>81</v>
      </c>
      <c r="AK126" s="24">
        <v>24.77673090701397</v>
      </c>
      <c r="AL126" s="23">
        <v>84</v>
      </c>
      <c r="AM126" s="14">
        <v>0</v>
      </c>
      <c r="AN126" s="45">
        <v>0</v>
      </c>
      <c r="AO126" s="15">
        <v>9.6627756160830094E-3</v>
      </c>
      <c r="AP126" s="25">
        <v>110</v>
      </c>
      <c r="AQ126" s="7">
        <v>36985</v>
      </c>
      <c r="AR126" s="23">
        <v>80</v>
      </c>
      <c r="AS126" s="16">
        <v>15569</v>
      </c>
    </row>
    <row r="127" spans="1:45">
      <c r="A127" s="20" t="s">
        <v>287</v>
      </c>
      <c r="B127" s="20" t="s">
        <v>30</v>
      </c>
      <c r="C127" s="20" t="s">
        <v>31</v>
      </c>
      <c r="D127" s="20" t="s">
        <v>288</v>
      </c>
      <c r="E127" s="61">
        <v>0.24155683690280066</v>
      </c>
      <c r="F127" s="25">
        <f t="shared" si="11"/>
        <v>120</v>
      </c>
      <c r="G127" s="61">
        <v>0.48167215815485998</v>
      </c>
      <c r="H127" s="25">
        <f t="shared" si="7"/>
        <v>68</v>
      </c>
      <c r="I127" s="61">
        <v>0.25782537067545303</v>
      </c>
      <c r="J127" s="25">
        <f t="shared" si="8"/>
        <v>32</v>
      </c>
      <c r="K127" s="62">
        <v>1.8945634266886325E-2</v>
      </c>
      <c r="L127" s="25">
        <f t="shared" si="9"/>
        <v>84</v>
      </c>
      <c r="M127" s="27">
        <v>0.10976033344911428</v>
      </c>
      <c r="N127" s="25">
        <v>137</v>
      </c>
      <c r="O127" s="28">
        <v>1.9338203695745595</v>
      </c>
      <c r="P127" s="18">
        <v>99</v>
      </c>
      <c r="Q127" s="28">
        <v>33.259534897050571</v>
      </c>
      <c r="R127" s="18">
        <f t="shared" si="10"/>
        <v>126</v>
      </c>
      <c r="S127" s="29">
        <v>0.25557384690508572</v>
      </c>
      <c r="T127" s="26">
        <v>54</v>
      </c>
      <c r="U127" s="29">
        <v>0.37335905522467072</v>
      </c>
      <c r="V127" s="26">
        <v>72</v>
      </c>
      <c r="W127" s="29">
        <v>0.92963386727688802</v>
      </c>
      <c r="X127" s="26">
        <v>36</v>
      </c>
      <c r="Y127" s="29">
        <v>0</v>
      </c>
      <c r="Z127" s="29">
        <v>0</v>
      </c>
      <c r="AA127" s="30">
        <v>12.559316587951979</v>
      </c>
      <c r="AB127" s="26">
        <v>68</v>
      </c>
      <c r="AC127" s="19">
        <v>0.50124503362818007</v>
      </c>
      <c r="AD127" s="26">
        <v>90</v>
      </c>
      <c r="AE127" s="19" t="s">
        <v>366</v>
      </c>
      <c r="AF127" s="19" t="s">
        <v>366</v>
      </c>
      <c r="AG127" s="19">
        <v>5.5282001988794988E-2</v>
      </c>
      <c r="AH127" s="26">
        <v>137</v>
      </c>
      <c r="AI127" s="21">
        <v>17.957763457806298</v>
      </c>
      <c r="AJ127" s="31">
        <v>115</v>
      </c>
      <c r="AK127" s="24">
        <v>20.998602071376684</v>
      </c>
      <c r="AL127" s="23">
        <v>114</v>
      </c>
      <c r="AM127" s="14">
        <v>0</v>
      </c>
      <c r="AN127" s="45">
        <v>0</v>
      </c>
      <c r="AO127" s="15">
        <v>-5.0515830665243686E-3</v>
      </c>
      <c r="AP127" s="25">
        <v>125</v>
      </c>
      <c r="AQ127" s="7">
        <v>29897</v>
      </c>
      <c r="AR127" s="23">
        <v>145</v>
      </c>
      <c r="AS127" s="16">
        <v>27968</v>
      </c>
    </row>
    <row r="128" spans="1:45">
      <c r="A128" s="20" t="s">
        <v>289</v>
      </c>
      <c r="B128" s="20" t="s">
        <v>49</v>
      </c>
      <c r="C128" s="20" t="s">
        <v>31</v>
      </c>
      <c r="D128" s="20" t="s">
        <v>290</v>
      </c>
      <c r="E128" s="61">
        <v>0.22865208186309105</v>
      </c>
      <c r="F128" s="25">
        <f t="shared" si="11"/>
        <v>130</v>
      </c>
      <c r="G128" s="61">
        <v>0.4728299223712068</v>
      </c>
      <c r="H128" s="25">
        <f t="shared" si="7"/>
        <v>81</v>
      </c>
      <c r="I128" s="61">
        <v>0.21877205363443897</v>
      </c>
      <c r="J128" s="25">
        <f t="shared" si="8"/>
        <v>64</v>
      </c>
      <c r="K128" s="62">
        <v>7.9745942131263237E-2</v>
      </c>
      <c r="L128" s="25">
        <f t="shared" si="9"/>
        <v>5</v>
      </c>
      <c r="M128" s="27">
        <v>0.16359773371104816</v>
      </c>
      <c r="N128" s="25">
        <v>74</v>
      </c>
      <c r="O128" s="28">
        <v>2.0768431983385254</v>
      </c>
      <c r="P128" s="18">
        <v>93</v>
      </c>
      <c r="Q128" s="28">
        <v>37.404937467065821</v>
      </c>
      <c r="R128" s="18">
        <f t="shared" si="10"/>
        <v>101</v>
      </c>
      <c r="S128" s="29">
        <v>0</v>
      </c>
      <c r="T128" s="29">
        <v>0</v>
      </c>
      <c r="U128" s="29">
        <v>0</v>
      </c>
      <c r="V128" s="29">
        <v>0</v>
      </c>
      <c r="W128" s="29">
        <v>0</v>
      </c>
      <c r="X128" s="29">
        <v>0</v>
      </c>
      <c r="Y128" s="29">
        <v>0</v>
      </c>
      <c r="Z128" s="29">
        <v>0</v>
      </c>
      <c r="AA128" s="30">
        <v>0</v>
      </c>
      <c r="AB128" s="26">
        <v>146</v>
      </c>
      <c r="AC128" s="19">
        <v>0.24035808935103647</v>
      </c>
      <c r="AD128" s="26">
        <v>130</v>
      </c>
      <c r="AE128" s="19" t="s">
        <v>366</v>
      </c>
      <c r="AF128" s="19" t="s">
        <v>366</v>
      </c>
      <c r="AG128" s="19">
        <v>0.35992425476781353</v>
      </c>
      <c r="AH128" s="26">
        <v>77</v>
      </c>
      <c r="AI128" s="21">
        <v>17.087797357585952</v>
      </c>
      <c r="AJ128" s="31">
        <v>118</v>
      </c>
      <c r="AK128" s="24">
        <v>17.642992399491643</v>
      </c>
      <c r="AL128" s="23">
        <v>129</v>
      </c>
      <c r="AM128" s="14">
        <v>0</v>
      </c>
      <c r="AN128" s="45">
        <v>0</v>
      </c>
      <c r="AO128" s="15">
        <v>-4.5143537111408595E-2</v>
      </c>
      <c r="AP128" s="25">
        <v>147</v>
      </c>
      <c r="AQ128" s="7">
        <v>47117</v>
      </c>
      <c r="AR128" s="23">
        <v>15</v>
      </c>
      <c r="AS128" s="16">
        <v>12839</v>
      </c>
    </row>
    <row r="129" spans="1:45">
      <c r="A129" s="20" t="s">
        <v>291</v>
      </c>
      <c r="B129" s="20" t="s">
        <v>38</v>
      </c>
      <c r="C129" s="20" t="s">
        <v>27</v>
      </c>
      <c r="D129" s="20" t="s">
        <v>292</v>
      </c>
      <c r="E129" s="61">
        <v>0.3079634464751958</v>
      </c>
      <c r="F129" s="25">
        <f t="shared" si="11"/>
        <v>34</v>
      </c>
      <c r="G129" s="61">
        <v>0.49403829416884248</v>
      </c>
      <c r="H129" s="25">
        <f t="shared" si="7"/>
        <v>45</v>
      </c>
      <c r="I129" s="61">
        <v>0.18050478677110532</v>
      </c>
      <c r="J129" s="25">
        <f t="shared" si="8"/>
        <v>112</v>
      </c>
      <c r="K129" s="62">
        <v>1.7493472584856395E-2</v>
      </c>
      <c r="L129" s="25">
        <f t="shared" si="9"/>
        <v>90</v>
      </c>
      <c r="M129" s="27">
        <v>0.21080218778486781</v>
      </c>
      <c r="N129" s="25">
        <v>34</v>
      </c>
      <c r="O129" s="28">
        <v>5.9841740850642928</v>
      </c>
      <c r="P129" s="18">
        <v>37</v>
      </c>
      <c r="Q129" s="28">
        <v>54.835909427709609</v>
      </c>
      <c r="R129" s="18">
        <f t="shared" si="10"/>
        <v>37</v>
      </c>
      <c r="S129" s="29">
        <v>0.19434760836420026</v>
      </c>
      <c r="T129" s="26">
        <v>59</v>
      </c>
      <c r="U129" s="29">
        <v>0.35328152505619875</v>
      </c>
      <c r="V129" s="26">
        <v>78</v>
      </c>
      <c r="W129" s="29">
        <v>0.44409355570906939</v>
      </c>
      <c r="X129" s="26">
        <v>69</v>
      </c>
      <c r="Y129" s="29">
        <v>0</v>
      </c>
      <c r="Z129" s="29">
        <v>0</v>
      </c>
      <c r="AA129" s="30">
        <v>10.272742241917415</v>
      </c>
      <c r="AB129" s="26">
        <v>78</v>
      </c>
      <c r="AC129" s="19">
        <v>0.59981304098977661</v>
      </c>
      <c r="AD129" s="26">
        <v>71</v>
      </c>
      <c r="AE129" s="19">
        <v>0.73655166617756662</v>
      </c>
      <c r="AF129" s="26">
        <v>25</v>
      </c>
      <c r="AG129" s="19">
        <v>0.44336266835951782</v>
      </c>
      <c r="AH129" s="26">
        <v>61</v>
      </c>
      <c r="AI129" s="21">
        <v>37.971977714572382</v>
      </c>
      <c r="AJ129" s="31">
        <v>51</v>
      </c>
      <c r="AK129" s="24">
        <v>32.951984854306566</v>
      </c>
      <c r="AL129" s="23">
        <v>49</v>
      </c>
      <c r="AM129" s="14">
        <v>0.27490208887813633</v>
      </c>
      <c r="AN129" s="31">
        <v>54</v>
      </c>
      <c r="AO129" s="15">
        <v>-1.0666601576801972E-2</v>
      </c>
      <c r="AP129" s="25">
        <v>128</v>
      </c>
      <c r="AQ129" s="7">
        <v>39097</v>
      </c>
      <c r="AR129" s="23">
        <v>58</v>
      </c>
      <c r="AS129" s="16">
        <v>121596</v>
      </c>
    </row>
    <row r="130" spans="1:45">
      <c r="A130" s="20" t="s">
        <v>293</v>
      </c>
      <c r="B130" s="20" t="s">
        <v>38</v>
      </c>
      <c r="C130" s="20" t="s">
        <v>31</v>
      </c>
      <c r="D130" s="20" t="s">
        <v>294</v>
      </c>
      <c r="E130" s="61">
        <v>0.20295902883156297</v>
      </c>
      <c r="F130" s="25">
        <f t="shared" ref="F130:F161" si="12">RANK(E130,$E$2:$E$148)</f>
        <v>144</v>
      </c>
      <c r="G130" s="61">
        <v>0.4609256449165402</v>
      </c>
      <c r="H130" s="25">
        <f t="shared" si="7"/>
        <v>101</v>
      </c>
      <c r="I130" s="61">
        <v>0.31031866464339908</v>
      </c>
      <c r="J130" s="25">
        <f t="shared" si="8"/>
        <v>4</v>
      </c>
      <c r="K130" s="62">
        <v>2.5796661608497723E-2</v>
      </c>
      <c r="L130" s="25">
        <f t="shared" si="9"/>
        <v>61</v>
      </c>
      <c r="M130" s="27">
        <v>0.12866666666666668</v>
      </c>
      <c r="N130" s="25">
        <v>121</v>
      </c>
      <c r="O130" s="28">
        <v>1.5661707126076743</v>
      </c>
      <c r="P130" s="18">
        <v>116</v>
      </c>
      <c r="Q130" s="28">
        <v>31.210262616285554</v>
      </c>
      <c r="R130" s="18">
        <f t="shared" si="10"/>
        <v>136</v>
      </c>
      <c r="S130" s="29">
        <v>0</v>
      </c>
      <c r="T130" s="29">
        <v>0</v>
      </c>
      <c r="U130" s="29">
        <v>0</v>
      </c>
      <c r="V130" s="29">
        <v>0</v>
      </c>
      <c r="W130" s="29">
        <v>0.78426246650545717</v>
      </c>
      <c r="X130" s="26">
        <v>42</v>
      </c>
      <c r="Y130" s="29">
        <v>0</v>
      </c>
      <c r="Z130" s="29">
        <v>0</v>
      </c>
      <c r="AA130" s="30">
        <v>2.5551702944074912</v>
      </c>
      <c r="AB130" s="26">
        <v>135</v>
      </c>
      <c r="AC130" s="19">
        <v>0.14662075282243059</v>
      </c>
      <c r="AD130" s="26">
        <v>143</v>
      </c>
      <c r="AE130" s="19" t="s">
        <v>366</v>
      </c>
      <c r="AF130" s="19" t="s">
        <v>366</v>
      </c>
      <c r="AG130" s="19">
        <v>0.63262345852405077</v>
      </c>
      <c r="AH130" s="26">
        <v>27</v>
      </c>
      <c r="AI130" s="21">
        <v>20.925393893416146</v>
      </c>
      <c r="AJ130" s="31">
        <v>101</v>
      </c>
      <c r="AK130" s="24">
        <v>17.99925569196844</v>
      </c>
      <c r="AL130" s="23">
        <v>126</v>
      </c>
      <c r="AM130" s="14">
        <v>0</v>
      </c>
      <c r="AN130" s="45">
        <v>0</v>
      </c>
      <c r="AO130" s="15">
        <v>3.2316826339225474E-2</v>
      </c>
      <c r="AP130" s="25">
        <v>84</v>
      </c>
      <c r="AQ130" s="7">
        <v>35319</v>
      </c>
      <c r="AR130" s="23">
        <v>101</v>
      </c>
      <c r="AS130" s="16">
        <v>15301</v>
      </c>
    </row>
    <row r="131" spans="1:45">
      <c r="A131" s="20" t="s">
        <v>295</v>
      </c>
      <c r="B131" s="20" t="s">
        <v>38</v>
      </c>
      <c r="C131" s="20" t="s">
        <v>31</v>
      </c>
      <c r="D131" s="20" t="s">
        <v>296</v>
      </c>
      <c r="E131" s="61">
        <v>0.2758987701040681</v>
      </c>
      <c r="F131" s="25">
        <f t="shared" si="12"/>
        <v>67</v>
      </c>
      <c r="G131" s="61">
        <v>0.46487701040681173</v>
      </c>
      <c r="H131" s="25">
        <f t="shared" ref="H131:H148" si="13">RANK(G131,$G$2:$G$148)</f>
        <v>98</v>
      </c>
      <c r="I131" s="61">
        <v>0.1913434247871334</v>
      </c>
      <c r="J131" s="25">
        <f t="shared" ref="J131:J148" si="14">RANK(I131,$I$2:$I$148)</f>
        <v>98</v>
      </c>
      <c r="K131" s="62">
        <v>6.7880794701986755E-2</v>
      </c>
      <c r="L131" s="25">
        <f t="shared" ref="L131:L148" si="15">RANK(K131,$K$2:$K$148)</f>
        <v>9</v>
      </c>
      <c r="M131" s="27">
        <v>0.12936989742516222</v>
      </c>
      <c r="N131" s="25">
        <v>119</v>
      </c>
      <c r="O131" s="28">
        <v>0.99885844748858443</v>
      </c>
      <c r="P131" s="18">
        <v>129</v>
      </c>
      <c r="Q131" s="28">
        <v>36.331451565548257</v>
      </c>
      <c r="R131" s="18">
        <f t="shared" ref="R131:R148" si="16">RANK(Q131,$Q$2:$Q$148)</f>
        <v>109</v>
      </c>
      <c r="S131" s="29">
        <v>0</v>
      </c>
      <c r="T131" s="29">
        <v>0</v>
      </c>
      <c r="U131" s="29">
        <v>0.13129132337056121</v>
      </c>
      <c r="V131" s="26">
        <v>128</v>
      </c>
      <c r="W131" s="29">
        <v>4.6333835283215573E-2</v>
      </c>
      <c r="X131" s="26">
        <v>126</v>
      </c>
      <c r="Y131" s="29">
        <v>0</v>
      </c>
      <c r="Z131" s="29">
        <v>0</v>
      </c>
      <c r="AA131" s="30">
        <v>3.1386653732678176</v>
      </c>
      <c r="AB131" s="26">
        <v>130</v>
      </c>
      <c r="AC131" s="19">
        <v>0.27703113183883765</v>
      </c>
      <c r="AD131" s="26">
        <v>126</v>
      </c>
      <c r="AE131" s="19" t="s">
        <v>366</v>
      </c>
      <c r="AF131" s="19" t="s">
        <v>366</v>
      </c>
      <c r="AG131" s="19">
        <v>0.19252334908683472</v>
      </c>
      <c r="AH131" s="26">
        <v>109</v>
      </c>
      <c r="AI131" s="21">
        <v>14.042876376922736</v>
      </c>
      <c r="AJ131" s="31">
        <v>129</v>
      </c>
      <c r="AK131" s="24">
        <v>17.135581253085828</v>
      </c>
      <c r="AL131" s="23">
        <v>134</v>
      </c>
      <c r="AM131" s="14">
        <v>0</v>
      </c>
      <c r="AN131" s="45">
        <v>0</v>
      </c>
      <c r="AO131" s="15">
        <v>3.9072493429774171E-3</v>
      </c>
      <c r="AP131" s="25">
        <v>118</v>
      </c>
      <c r="AQ131" s="7">
        <v>41546</v>
      </c>
      <c r="AR131" s="23">
        <v>34</v>
      </c>
      <c r="AS131" s="16">
        <v>43165</v>
      </c>
    </row>
    <row r="132" spans="1:45">
      <c r="A132" s="20" t="s">
        <v>297</v>
      </c>
      <c r="B132" s="20" t="s">
        <v>38</v>
      </c>
      <c r="C132" s="20" t="s">
        <v>27</v>
      </c>
      <c r="D132" s="20" t="s">
        <v>298</v>
      </c>
      <c r="E132" s="61">
        <v>0.3846248592975125</v>
      </c>
      <c r="F132" s="25">
        <f t="shared" si="12"/>
        <v>5</v>
      </c>
      <c r="G132" s="61">
        <v>0.45195706820968895</v>
      </c>
      <c r="H132" s="25">
        <f t="shared" si="13"/>
        <v>121</v>
      </c>
      <c r="I132" s="61">
        <v>0.15605299404104736</v>
      </c>
      <c r="J132" s="25">
        <f t="shared" si="14"/>
        <v>128</v>
      </c>
      <c r="K132" s="62">
        <v>7.3650784517511839E-3</v>
      </c>
      <c r="L132" s="25">
        <f t="shared" si="15"/>
        <v>141</v>
      </c>
      <c r="M132" s="27">
        <v>0.36779875538871359</v>
      </c>
      <c r="N132" s="25">
        <v>3</v>
      </c>
      <c r="O132" s="28">
        <v>9.1000277158204543</v>
      </c>
      <c r="P132" s="18">
        <v>19</v>
      </c>
      <c r="Q132" s="28">
        <v>80.855700000268101</v>
      </c>
      <c r="R132" s="18">
        <f t="shared" si="16"/>
        <v>7</v>
      </c>
      <c r="S132" s="29">
        <v>1.5961509699708671</v>
      </c>
      <c r="T132" s="26">
        <v>10</v>
      </c>
      <c r="U132" s="29">
        <v>1.6568313284303993</v>
      </c>
      <c r="V132" s="26">
        <v>2</v>
      </c>
      <c r="W132" s="29">
        <v>2.1249980297557114</v>
      </c>
      <c r="X132" s="26">
        <v>7</v>
      </c>
      <c r="Y132" s="29">
        <v>324.6969666666667</v>
      </c>
      <c r="Z132" s="26">
        <v>3</v>
      </c>
      <c r="AA132" s="30">
        <v>84.66302267778299</v>
      </c>
      <c r="AB132" s="26">
        <v>2</v>
      </c>
      <c r="AC132" s="19">
        <v>1.432181504159048</v>
      </c>
      <c r="AD132" s="26">
        <v>4</v>
      </c>
      <c r="AE132" s="19">
        <v>1.1986707651737487</v>
      </c>
      <c r="AF132" s="26">
        <v>8</v>
      </c>
      <c r="AG132" s="19">
        <v>2.2282408097047348</v>
      </c>
      <c r="AH132" s="26">
        <v>1</v>
      </c>
      <c r="AI132" s="21">
        <v>97.373027017379442</v>
      </c>
      <c r="AJ132" s="31">
        <v>2</v>
      </c>
      <c r="AK132" s="24">
        <v>85.193474814129061</v>
      </c>
      <c r="AL132" s="23">
        <v>1</v>
      </c>
      <c r="AM132" s="14">
        <v>0.12435034255813771</v>
      </c>
      <c r="AN132" s="18">
        <v>73</v>
      </c>
      <c r="AO132" s="15">
        <v>9.1903247881100283E-2</v>
      </c>
      <c r="AP132" s="25">
        <v>24</v>
      </c>
      <c r="AQ132" s="7">
        <v>44462</v>
      </c>
      <c r="AR132" s="23">
        <v>19</v>
      </c>
      <c r="AS132" s="16">
        <v>5583064</v>
      </c>
    </row>
    <row r="133" spans="1:45">
      <c r="A133" s="20" t="s">
        <v>299</v>
      </c>
      <c r="B133" s="20" t="s">
        <v>30</v>
      </c>
      <c r="C133" s="20" t="s">
        <v>27</v>
      </c>
      <c r="D133" s="20" t="s">
        <v>300</v>
      </c>
      <c r="E133" s="61">
        <v>0.30569306930693069</v>
      </c>
      <c r="F133" s="25">
        <f t="shared" si="12"/>
        <v>36</v>
      </c>
      <c r="G133" s="61">
        <v>0.48589108910891088</v>
      </c>
      <c r="H133" s="25">
        <f t="shared" si="13"/>
        <v>61</v>
      </c>
      <c r="I133" s="61">
        <v>0.20021216407355022</v>
      </c>
      <c r="J133" s="25">
        <f t="shared" si="14"/>
        <v>84</v>
      </c>
      <c r="K133" s="62">
        <v>8.2036775106082045E-3</v>
      </c>
      <c r="L133" s="25">
        <f t="shared" si="15"/>
        <v>140</v>
      </c>
      <c r="M133" s="27">
        <v>0.19590018912818011</v>
      </c>
      <c r="N133" s="25">
        <v>44</v>
      </c>
      <c r="O133" s="28">
        <v>7.361671811921159</v>
      </c>
      <c r="P133" s="18">
        <v>29</v>
      </c>
      <c r="Q133" s="28">
        <v>55.580540773582186</v>
      </c>
      <c r="R133" s="18">
        <f t="shared" si="16"/>
        <v>33</v>
      </c>
      <c r="S133" s="29">
        <v>0.3196187623399977</v>
      </c>
      <c r="T133" s="26">
        <v>49</v>
      </c>
      <c r="U133" s="29">
        <v>0.56507940598633954</v>
      </c>
      <c r="V133" s="26">
        <v>40</v>
      </c>
      <c r="W133" s="29">
        <v>0.30308421128922802</v>
      </c>
      <c r="X133" s="26">
        <v>89</v>
      </c>
      <c r="Y133" s="29">
        <v>2.2233666666666667</v>
      </c>
      <c r="Z133" s="26">
        <v>23</v>
      </c>
      <c r="AA133" s="30">
        <v>15.369925204817262</v>
      </c>
      <c r="AB133" s="26">
        <v>53</v>
      </c>
      <c r="AC133" s="19">
        <v>0.70863671772234682</v>
      </c>
      <c r="AD133" s="26">
        <v>51</v>
      </c>
      <c r="AE133" s="19">
        <v>0.93933040708154913</v>
      </c>
      <c r="AF133" s="26">
        <v>16</v>
      </c>
      <c r="AG133" s="19">
        <v>0.13347986434256251</v>
      </c>
      <c r="AH133" s="26">
        <v>118</v>
      </c>
      <c r="AI133" s="21">
        <v>39.865240341856321</v>
      </c>
      <c r="AJ133" s="31">
        <v>48</v>
      </c>
      <c r="AK133" s="24">
        <v>35.628685485725143</v>
      </c>
      <c r="AL133" s="23">
        <v>41</v>
      </c>
      <c r="AM133" s="14">
        <v>4.4680584293500553E-2</v>
      </c>
      <c r="AN133" s="18">
        <v>81</v>
      </c>
      <c r="AO133" s="15">
        <v>4.878621823885898E-2</v>
      </c>
      <c r="AP133" s="25">
        <v>65</v>
      </c>
      <c r="AQ133" s="7">
        <v>33607</v>
      </c>
      <c r="AR133" s="23">
        <v>119</v>
      </c>
      <c r="AS133" s="16">
        <v>151773</v>
      </c>
    </row>
    <row r="134" spans="1:45">
      <c r="A134" s="20" t="s">
        <v>301</v>
      </c>
      <c r="B134" s="20" t="s">
        <v>69</v>
      </c>
      <c r="C134" s="20" t="s">
        <v>31</v>
      </c>
      <c r="D134" s="20" t="s">
        <v>302</v>
      </c>
      <c r="E134" s="61">
        <v>0.23836936090225563</v>
      </c>
      <c r="F134" s="25">
        <f t="shared" si="12"/>
        <v>123</v>
      </c>
      <c r="G134" s="61">
        <v>0.46299342105263158</v>
      </c>
      <c r="H134" s="25">
        <f t="shared" si="13"/>
        <v>100</v>
      </c>
      <c r="I134" s="61">
        <v>0.26903195488721804</v>
      </c>
      <c r="J134" s="25">
        <f t="shared" si="14"/>
        <v>20</v>
      </c>
      <c r="K134" s="62">
        <v>2.9605263157894735E-2</v>
      </c>
      <c r="L134" s="25">
        <f t="shared" si="15"/>
        <v>56</v>
      </c>
      <c r="M134" s="27">
        <v>0.16012145748987855</v>
      </c>
      <c r="N134" s="25">
        <v>81</v>
      </c>
      <c r="O134" s="28">
        <v>3.9824771007566704</v>
      </c>
      <c r="P134" s="18">
        <v>54</v>
      </c>
      <c r="Q134" s="28">
        <v>41.075630735349066</v>
      </c>
      <c r="R134" s="18">
        <f t="shared" si="16"/>
        <v>81</v>
      </c>
      <c r="S134" s="29">
        <v>0</v>
      </c>
      <c r="T134" s="29">
        <v>0</v>
      </c>
      <c r="U134" s="29">
        <v>0.47229277733082065</v>
      </c>
      <c r="V134" s="26">
        <v>56</v>
      </c>
      <c r="W134" s="29">
        <v>0.39225941422594141</v>
      </c>
      <c r="X134" s="26">
        <v>78</v>
      </c>
      <c r="Y134" s="29">
        <v>0.13916666666666666</v>
      </c>
      <c r="Z134" s="26">
        <v>43</v>
      </c>
      <c r="AA134" s="30">
        <v>12.040038985705696</v>
      </c>
      <c r="AB134" s="26">
        <v>71</v>
      </c>
      <c r="AC134" s="19">
        <v>0.35598174905295527</v>
      </c>
      <c r="AD134" s="26">
        <v>117</v>
      </c>
      <c r="AE134" s="19" t="s">
        <v>366</v>
      </c>
      <c r="AF134" s="19" t="s">
        <v>366</v>
      </c>
      <c r="AG134" s="19">
        <v>0.16306987970851758</v>
      </c>
      <c r="AH134" s="26">
        <v>111</v>
      </c>
      <c r="AI134" s="21">
        <v>15.901195194046391</v>
      </c>
      <c r="AJ134" s="31">
        <v>119</v>
      </c>
      <c r="AK134" s="24">
        <v>22.410156721431829</v>
      </c>
      <c r="AL134" s="23">
        <v>103</v>
      </c>
      <c r="AM134" s="14">
        <v>0</v>
      </c>
      <c r="AN134" s="45">
        <v>0</v>
      </c>
      <c r="AO134" s="15">
        <v>1.7991436874681101E-2</v>
      </c>
      <c r="AP134" s="25">
        <v>98</v>
      </c>
      <c r="AQ134" s="7">
        <v>32576</v>
      </c>
      <c r="AR134" s="23">
        <v>126</v>
      </c>
      <c r="AS134" s="16">
        <v>45888</v>
      </c>
    </row>
    <row r="135" spans="1:45">
      <c r="A135" s="20" t="s">
        <v>303</v>
      </c>
      <c r="B135" s="20" t="s">
        <v>30</v>
      </c>
      <c r="C135" s="20" t="s">
        <v>31</v>
      </c>
      <c r="D135" s="20" t="s">
        <v>304</v>
      </c>
      <c r="E135" s="61">
        <v>0.28184241706161139</v>
      </c>
      <c r="F135" s="25">
        <f t="shared" si="12"/>
        <v>58</v>
      </c>
      <c r="G135" s="61">
        <v>0.47111966824644552</v>
      </c>
      <c r="H135" s="25">
        <f t="shared" si="13"/>
        <v>89</v>
      </c>
      <c r="I135" s="61">
        <v>0.18898104265402843</v>
      </c>
      <c r="J135" s="25">
        <f t="shared" si="14"/>
        <v>100</v>
      </c>
      <c r="K135" s="62">
        <v>5.8056872037914695E-2</v>
      </c>
      <c r="L135" s="25">
        <f t="shared" si="15"/>
        <v>12</v>
      </c>
      <c r="M135" s="27">
        <v>0.14016680118375033</v>
      </c>
      <c r="N135" s="25">
        <v>108</v>
      </c>
      <c r="O135" s="28">
        <v>3.5500747384155455</v>
      </c>
      <c r="P135" s="18">
        <v>61</v>
      </c>
      <c r="Q135" s="28">
        <v>42.089786048198725</v>
      </c>
      <c r="R135" s="18">
        <f t="shared" si="16"/>
        <v>73</v>
      </c>
      <c r="S135" s="29">
        <v>0</v>
      </c>
      <c r="T135" s="29">
        <v>0</v>
      </c>
      <c r="U135" s="29">
        <v>0.13266406463252908</v>
      </c>
      <c r="V135" s="26">
        <v>127</v>
      </c>
      <c r="W135" s="29">
        <v>0</v>
      </c>
      <c r="X135" s="29">
        <v>0</v>
      </c>
      <c r="Y135" s="29">
        <v>0.38906666666666667</v>
      </c>
      <c r="Z135" s="26">
        <v>36</v>
      </c>
      <c r="AA135" s="30">
        <v>3.0591793012179758</v>
      </c>
      <c r="AB135" s="26">
        <v>132</v>
      </c>
      <c r="AC135" s="19">
        <v>0.21684038111571743</v>
      </c>
      <c r="AD135" s="26">
        <v>134</v>
      </c>
      <c r="AE135" s="19" t="s">
        <v>366</v>
      </c>
      <c r="AF135" s="19" t="s">
        <v>366</v>
      </c>
      <c r="AG135" s="19">
        <v>6.3933041546756192E-2</v>
      </c>
      <c r="AH135" s="26">
        <v>136</v>
      </c>
      <c r="AI135" s="21">
        <v>8.7859942412598127</v>
      </c>
      <c r="AJ135" s="31">
        <v>141</v>
      </c>
      <c r="AK135" s="24">
        <v>17.073691965487992</v>
      </c>
      <c r="AL135" s="23">
        <v>135</v>
      </c>
      <c r="AM135" s="14">
        <v>0.18685208845817466</v>
      </c>
      <c r="AN135" s="18">
        <v>61</v>
      </c>
      <c r="AO135" s="15">
        <v>3.0258919722497522E-2</v>
      </c>
      <c r="AP135" s="25">
        <v>86</v>
      </c>
      <c r="AQ135" s="7">
        <v>38472</v>
      </c>
      <c r="AR135" s="23">
        <v>65</v>
      </c>
      <c r="AS135" s="16">
        <v>33265</v>
      </c>
    </row>
    <row r="136" spans="1:45">
      <c r="A136" s="20" t="s">
        <v>305</v>
      </c>
      <c r="B136" s="20" t="s">
        <v>26</v>
      </c>
      <c r="C136" s="20" t="s">
        <v>27</v>
      </c>
      <c r="D136" s="20" t="s">
        <v>306</v>
      </c>
      <c r="E136" s="61">
        <v>0.3654097438651539</v>
      </c>
      <c r="F136" s="25">
        <f t="shared" si="12"/>
        <v>10</v>
      </c>
      <c r="G136" s="61">
        <v>0.47139468108949284</v>
      </c>
      <c r="H136" s="25">
        <f t="shared" si="13"/>
        <v>85</v>
      </c>
      <c r="I136" s="61">
        <v>0.15097028463656084</v>
      </c>
      <c r="J136" s="25">
        <f t="shared" si="14"/>
        <v>131</v>
      </c>
      <c r="K136" s="62">
        <v>1.2225290408792399E-2</v>
      </c>
      <c r="L136" s="25">
        <f t="shared" si="15"/>
        <v>122</v>
      </c>
      <c r="M136" s="27">
        <v>0.34108474703638991</v>
      </c>
      <c r="N136" s="25">
        <v>5</v>
      </c>
      <c r="O136" s="28">
        <v>10.787940141987567</v>
      </c>
      <c r="P136" s="18">
        <v>10</v>
      </c>
      <c r="Q136" s="28">
        <v>79.634723408688032</v>
      </c>
      <c r="R136" s="18">
        <f t="shared" si="16"/>
        <v>8</v>
      </c>
      <c r="S136" s="29">
        <v>0.88395268605903554</v>
      </c>
      <c r="T136" s="26">
        <v>26</v>
      </c>
      <c r="U136" s="29">
        <v>1.3558553099276238</v>
      </c>
      <c r="V136" s="26">
        <v>6</v>
      </c>
      <c r="W136" s="29">
        <v>2.201157812467573</v>
      </c>
      <c r="X136" s="26">
        <v>6</v>
      </c>
      <c r="Y136" s="29">
        <v>345.70170000000002</v>
      </c>
      <c r="Z136" s="26">
        <v>2</v>
      </c>
      <c r="AA136" s="30">
        <v>77.352078599731954</v>
      </c>
      <c r="AB136" s="26">
        <v>5</v>
      </c>
      <c r="AC136" s="19">
        <v>1.4924248587070919</v>
      </c>
      <c r="AD136" s="26">
        <v>2</v>
      </c>
      <c r="AE136" s="19">
        <v>1.4616179624102648</v>
      </c>
      <c r="AF136" s="26">
        <v>4</v>
      </c>
      <c r="AG136" s="19">
        <v>1.9415952982599745</v>
      </c>
      <c r="AH136" s="26">
        <v>2</v>
      </c>
      <c r="AI136" s="21">
        <v>100</v>
      </c>
      <c r="AJ136" s="31">
        <v>1</v>
      </c>
      <c r="AK136" s="24">
        <v>83.392736186237642</v>
      </c>
      <c r="AL136" s="23">
        <v>3</v>
      </c>
      <c r="AM136" s="14">
        <v>0.14889048621068318</v>
      </c>
      <c r="AN136" s="18">
        <v>67</v>
      </c>
      <c r="AO136" s="15">
        <v>9.2955100702500876E-2</v>
      </c>
      <c r="AP136" s="25">
        <v>23</v>
      </c>
      <c r="AQ136" s="7">
        <v>41031</v>
      </c>
      <c r="AR136" s="23">
        <v>37</v>
      </c>
      <c r="AS136" s="16">
        <v>2313328</v>
      </c>
    </row>
    <row r="137" spans="1:45">
      <c r="A137" s="20" t="s">
        <v>307</v>
      </c>
      <c r="B137" s="20" t="s">
        <v>26</v>
      </c>
      <c r="C137" s="20" t="s">
        <v>31</v>
      </c>
      <c r="D137" s="20" t="s">
        <v>308</v>
      </c>
      <c r="E137" s="61">
        <v>0.27999612327970536</v>
      </c>
      <c r="F137" s="25">
        <f t="shared" si="12"/>
        <v>61</v>
      </c>
      <c r="G137" s="61">
        <v>0.4988369839116108</v>
      </c>
      <c r="H137" s="25">
        <f t="shared" si="13"/>
        <v>38</v>
      </c>
      <c r="I137" s="61">
        <v>0.18937778639271177</v>
      </c>
      <c r="J137" s="25">
        <f t="shared" si="14"/>
        <v>99</v>
      </c>
      <c r="K137" s="62">
        <v>3.1789106415972088E-2</v>
      </c>
      <c r="L137" s="25">
        <f t="shared" si="15"/>
        <v>50</v>
      </c>
      <c r="M137" s="27">
        <v>0.18355481727574752</v>
      </c>
      <c r="N137" s="25">
        <v>57</v>
      </c>
      <c r="O137" s="28">
        <v>4.0376850605652761</v>
      </c>
      <c r="P137" s="18">
        <v>53</v>
      </c>
      <c r="Q137" s="28">
        <v>46.758537430176176</v>
      </c>
      <c r="R137" s="18">
        <f t="shared" si="16"/>
        <v>53</v>
      </c>
      <c r="S137" s="29">
        <v>0.81441279223300422</v>
      </c>
      <c r="T137" s="26">
        <v>28</v>
      </c>
      <c r="U137" s="29">
        <v>0.48864636736133588</v>
      </c>
      <c r="V137" s="26">
        <v>54</v>
      </c>
      <c r="W137" s="29">
        <v>0.58036323910965448</v>
      </c>
      <c r="X137" s="26">
        <v>56</v>
      </c>
      <c r="Y137" s="29">
        <v>0</v>
      </c>
      <c r="Z137" s="29">
        <v>0</v>
      </c>
      <c r="AA137" s="30">
        <v>16.306363795928551</v>
      </c>
      <c r="AB137" s="26">
        <v>48</v>
      </c>
      <c r="AC137" s="19">
        <v>0.69950494776118199</v>
      </c>
      <c r="AD137" s="26">
        <v>55</v>
      </c>
      <c r="AE137" s="19" t="s">
        <v>366</v>
      </c>
      <c r="AF137" s="19" t="s">
        <v>366</v>
      </c>
      <c r="AG137" s="19">
        <v>0.57320313238367759</v>
      </c>
      <c r="AH137" s="26">
        <v>37</v>
      </c>
      <c r="AI137" s="21">
        <v>37.672245871850237</v>
      </c>
      <c r="AJ137" s="31">
        <v>52</v>
      </c>
      <c r="AK137" s="24">
        <v>32.756597225021984</v>
      </c>
      <c r="AL137" s="23">
        <v>51</v>
      </c>
      <c r="AM137" s="14">
        <v>0.51927456968498342</v>
      </c>
      <c r="AN137" s="18">
        <v>37</v>
      </c>
      <c r="AO137" s="15">
        <v>5.7129452524450543E-2</v>
      </c>
      <c r="AP137" s="25">
        <v>51</v>
      </c>
      <c r="AQ137" s="7">
        <v>36692</v>
      </c>
      <c r="AR137" s="23">
        <v>85</v>
      </c>
      <c r="AS137" s="16">
        <v>58584</v>
      </c>
    </row>
    <row r="138" spans="1:45">
      <c r="A138" s="20" t="s">
        <v>309</v>
      </c>
      <c r="B138" s="20" t="s">
        <v>26</v>
      </c>
      <c r="C138" s="20" t="s">
        <v>27</v>
      </c>
      <c r="D138" s="20" t="s">
        <v>310</v>
      </c>
      <c r="E138" s="61">
        <v>0.37372195299588223</v>
      </c>
      <c r="F138" s="25">
        <f t="shared" si="12"/>
        <v>8</v>
      </c>
      <c r="G138" s="61">
        <v>0.48607804140171995</v>
      </c>
      <c r="H138" s="25">
        <f t="shared" si="13"/>
        <v>60</v>
      </c>
      <c r="I138" s="61">
        <v>0.12504551948233844</v>
      </c>
      <c r="J138" s="25">
        <f t="shared" si="14"/>
        <v>143</v>
      </c>
      <c r="K138" s="62">
        <v>1.5154486120059386E-2</v>
      </c>
      <c r="L138" s="25">
        <f t="shared" si="15"/>
        <v>102</v>
      </c>
      <c r="M138" s="27">
        <v>0.31280018897141809</v>
      </c>
      <c r="N138" s="25">
        <v>10</v>
      </c>
      <c r="O138" s="28">
        <v>15.49974195768106</v>
      </c>
      <c r="P138" s="18">
        <v>5</v>
      </c>
      <c r="Q138" s="28">
        <v>85.599635451189158</v>
      </c>
      <c r="R138" s="18">
        <f t="shared" si="16"/>
        <v>6</v>
      </c>
      <c r="S138" s="29">
        <v>0.89548119570192464</v>
      </c>
      <c r="T138" s="26">
        <v>25</v>
      </c>
      <c r="U138" s="29">
        <v>1.4938545615325383</v>
      </c>
      <c r="V138" s="26">
        <v>3</v>
      </c>
      <c r="W138" s="29">
        <v>1.2651799834598043</v>
      </c>
      <c r="X138" s="26">
        <v>23</v>
      </c>
      <c r="Y138" s="29">
        <v>19.632566666666666</v>
      </c>
      <c r="Z138" s="26">
        <v>9</v>
      </c>
      <c r="AA138" s="30">
        <v>43.770648511978145</v>
      </c>
      <c r="AB138" s="26">
        <v>8</v>
      </c>
      <c r="AC138" s="19">
        <v>1.2825475481904995</v>
      </c>
      <c r="AD138" s="26">
        <v>6</v>
      </c>
      <c r="AE138" s="19">
        <v>1.6123521728529282</v>
      </c>
      <c r="AF138" s="26">
        <v>1</v>
      </c>
      <c r="AG138" s="19">
        <v>0.86640940240022979</v>
      </c>
      <c r="AH138" s="26">
        <v>17</v>
      </c>
      <c r="AI138" s="21">
        <v>80.686805985137312</v>
      </c>
      <c r="AJ138" s="31">
        <v>4</v>
      </c>
      <c r="AK138" s="24">
        <v>67.508639366667765</v>
      </c>
      <c r="AL138" s="23">
        <v>6</v>
      </c>
      <c r="AM138" s="14">
        <v>8.8463701673665171E-2</v>
      </c>
      <c r="AN138" s="31">
        <v>76</v>
      </c>
      <c r="AO138" s="15">
        <v>4.4009476260875889E-2</v>
      </c>
      <c r="AP138" s="25">
        <v>71</v>
      </c>
      <c r="AQ138" s="7">
        <v>41952</v>
      </c>
      <c r="AR138" s="23">
        <v>32</v>
      </c>
      <c r="AS138" s="16">
        <v>344615</v>
      </c>
    </row>
    <row r="139" spans="1:45">
      <c r="A139" s="20" t="s">
        <v>311</v>
      </c>
      <c r="B139" s="20" t="s">
        <v>30</v>
      </c>
      <c r="C139" s="20" t="s">
        <v>31</v>
      </c>
      <c r="D139" s="20" t="s">
        <v>312</v>
      </c>
      <c r="E139" s="61">
        <v>0.25881428250617561</v>
      </c>
      <c r="F139" s="25">
        <f t="shared" si="12"/>
        <v>95</v>
      </c>
      <c r="G139" s="61">
        <v>0.47125533348304516</v>
      </c>
      <c r="H139" s="25">
        <f t="shared" si="13"/>
        <v>87</v>
      </c>
      <c r="I139" s="61">
        <v>0.25084212890186391</v>
      </c>
      <c r="J139" s="25">
        <f t="shared" si="14"/>
        <v>35</v>
      </c>
      <c r="K139" s="62">
        <v>1.9088255108915337E-2</v>
      </c>
      <c r="L139" s="25">
        <f t="shared" si="15"/>
        <v>83</v>
      </c>
      <c r="M139" s="27">
        <v>0.14413136022704237</v>
      </c>
      <c r="N139" s="25">
        <v>101</v>
      </c>
      <c r="O139" s="28">
        <v>1.8789424238357266</v>
      </c>
      <c r="P139" s="18">
        <v>103</v>
      </c>
      <c r="Q139" s="28">
        <v>37.760763861716569</v>
      </c>
      <c r="R139" s="18">
        <f t="shared" si="16"/>
        <v>100</v>
      </c>
      <c r="S139" s="29">
        <v>0</v>
      </c>
      <c r="T139" s="29">
        <v>0</v>
      </c>
      <c r="U139" s="29">
        <v>0.27997924002875568</v>
      </c>
      <c r="V139" s="26">
        <v>89</v>
      </c>
      <c r="W139" s="29">
        <v>0.21573111274107951</v>
      </c>
      <c r="X139" s="26">
        <v>98</v>
      </c>
      <c r="Y139" s="29">
        <v>0</v>
      </c>
      <c r="Z139" s="29">
        <v>0</v>
      </c>
      <c r="AA139" s="30">
        <v>7.0741606363434624</v>
      </c>
      <c r="AB139" s="26">
        <v>102</v>
      </c>
      <c r="AC139" s="19">
        <v>0.63613001592106611</v>
      </c>
      <c r="AD139" s="26">
        <v>65</v>
      </c>
      <c r="AE139" s="19" t="s">
        <v>366</v>
      </c>
      <c r="AF139" s="19" t="s">
        <v>366</v>
      </c>
      <c r="AG139" s="19">
        <v>0.1192610420041858</v>
      </c>
      <c r="AH139" s="26">
        <v>121</v>
      </c>
      <c r="AI139" s="21">
        <v>24.038567081380215</v>
      </c>
      <c r="AJ139" s="31">
        <v>95</v>
      </c>
      <c r="AK139" s="24">
        <v>22.512533241956607</v>
      </c>
      <c r="AL139" s="23">
        <v>102</v>
      </c>
      <c r="AM139" s="14">
        <v>0</v>
      </c>
      <c r="AN139" s="45">
        <v>0</v>
      </c>
      <c r="AO139" s="15">
        <v>7.3133464521356634E-2</v>
      </c>
      <c r="AP139" s="25">
        <v>39</v>
      </c>
      <c r="AQ139" s="7">
        <v>32539</v>
      </c>
      <c r="AR139" s="23">
        <v>128</v>
      </c>
      <c r="AS139" s="16">
        <v>46354</v>
      </c>
    </row>
    <row r="140" spans="1:45">
      <c r="A140" s="20" t="s">
        <v>313</v>
      </c>
      <c r="B140" s="20" t="s">
        <v>56</v>
      </c>
      <c r="C140" s="20" t="s">
        <v>31</v>
      </c>
      <c r="D140" s="20" t="s">
        <v>314</v>
      </c>
      <c r="E140" s="61">
        <v>0.22603978300180833</v>
      </c>
      <c r="F140" s="25">
        <f t="shared" si="12"/>
        <v>133</v>
      </c>
      <c r="G140" s="61">
        <v>0.47016274864376129</v>
      </c>
      <c r="H140" s="25">
        <f t="shared" si="13"/>
        <v>90</v>
      </c>
      <c r="I140" s="61">
        <v>0.26491862567811936</v>
      </c>
      <c r="J140" s="25">
        <f t="shared" si="14"/>
        <v>24</v>
      </c>
      <c r="K140" s="62">
        <v>3.8878842676311032E-2</v>
      </c>
      <c r="L140" s="25">
        <f t="shared" si="15"/>
        <v>32</v>
      </c>
      <c r="M140" s="27">
        <v>0.13246116107931316</v>
      </c>
      <c r="N140" s="25">
        <v>115</v>
      </c>
      <c r="O140" s="28">
        <v>2.058672156459084</v>
      </c>
      <c r="P140" s="18">
        <v>95</v>
      </c>
      <c r="Q140" s="28">
        <v>34.285857610087092</v>
      </c>
      <c r="R140" s="18">
        <f t="shared" si="16"/>
        <v>121</v>
      </c>
      <c r="S140" s="29">
        <v>0</v>
      </c>
      <c r="T140" s="29">
        <v>0</v>
      </c>
      <c r="U140" s="29">
        <v>0.19657802783370193</v>
      </c>
      <c r="V140" s="26">
        <v>115</v>
      </c>
      <c r="W140" s="29">
        <v>0.63872255489021956</v>
      </c>
      <c r="X140" s="26">
        <v>52</v>
      </c>
      <c r="Y140" s="29">
        <v>0</v>
      </c>
      <c r="Z140" s="29">
        <v>0</v>
      </c>
      <c r="AA140" s="30">
        <v>6.5543854849912178</v>
      </c>
      <c r="AB140" s="26">
        <v>109</v>
      </c>
      <c r="AC140" s="19">
        <v>0.69864330120571927</v>
      </c>
      <c r="AD140" s="26">
        <v>56</v>
      </c>
      <c r="AE140" s="19" t="s">
        <v>366</v>
      </c>
      <c r="AF140" s="19" t="s">
        <v>366</v>
      </c>
      <c r="AG140" s="19">
        <v>0.46051733337348749</v>
      </c>
      <c r="AH140" s="26">
        <v>59</v>
      </c>
      <c r="AI140" s="21">
        <v>34.778901848556607</v>
      </c>
      <c r="AJ140" s="31">
        <v>61</v>
      </c>
      <c r="AK140" s="24">
        <v>24.96909398257614</v>
      </c>
      <c r="AL140" s="23">
        <v>83</v>
      </c>
      <c r="AM140" s="14">
        <v>0.84659525333596564</v>
      </c>
      <c r="AN140" s="31">
        <v>32</v>
      </c>
      <c r="AO140" s="15">
        <v>7.1520232697407815E-2</v>
      </c>
      <c r="AP140" s="25">
        <v>40</v>
      </c>
      <c r="AQ140" s="7">
        <v>39728</v>
      </c>
      <c r="AR140" s="23">
        <v>48</v>
      </c>
      <c r="AS140" s="16">
        <v>12525</v>
      </c>
    </row>
    <row r="141" spans="1:45">
      <c r="A141" s="20" t="s">
        <v>315</v>
      </c>
      <c r="B141" s="20" t="s">
        <v>316</v>
      </c>
      <c r="C141" s="20" t="s">
        <v>31</v>
      </c>
      <c r="D141" s="20" t="s">
        <v>317</v>
      </c>
      <c r="E141" s="61">
        <v>0.37606978275181041</v>
      </c>
      <c r="F141" s="25">
        <f t="shared" si="12"/>
        <v>7</v>
      </c>
      <c r="G141" s="61">
        <v>0.44453587886767609</v>
      </c>
      <c r="H141" s="25">
        <f t="shared" si="13"/>
        <v>129</v>
      </c>
      <c r="I141" s="61">
        <v>0.16886109282422646</v>
      </c>
      <c r="J141" s="25">
        <f t="shared" si="14"/>
        <v>124</v>
      </c>
      <c r="K141" s="62">
        <v>1.053324555628703E-2</v>
      </c>
      <c r="L141" s="25">
        <f t="shared" si="15"/>
        <v>129</v>
      </c>
      <c r="M141" s="27">
        <v>0.29154518950437319</v>
      </c>
      <c r="N141" s="25">
        <v>12</v>
      </c>
      <c r="O141" s="28">
        <v>4.3031317236433182</v>
      </c>
      <c r="P141" s="18">
        <v>48</v>
      </c>
      <c r="Q141" s="28">
        <v>65.080659725335039</v>
      </c>
      <c r="R141" s="18">
        <f t="shared" si="16"/>
        <v>23</v>
      </c>
      <c r="S141" s="29">
        <v>0</v>
      </c>
      <c r="T141" s="29">
        <v>0</v>
      </c>
      <c r="U141" s="29">
        <v>0.25481555034779807</v>
      </c>
      <c r="V141" s="26">
        <v>98</v>
      </c>
      <c r="W141" s="29">
        <v>0.15368065160596281</v>
      </c>
      <c r="X141" s="26">
        <v>106</v>
      </c>
      <c r="Y141" s="29">
        <v>0</v>
      </c>
      <c r="Z141" s="29">
        <v>0</v>
      </c>
      <c r="AA141" s="30">
        <v>6.2993638776112695</v>
      </c>
      <c r="AB141" s="26">
        <v>112</v>
      </c>
      <c r="AC141" s="19">
        <v>1.1239880418880215</v>
      </c>
      <c r="AD141" s="26">
        <v>11</v>
      </c>
      <c r="AE141" s="19" t="s">
        <v>366</v>
      </c>
      <c r="AF141" s="19" t="s">
        <v>366</v>
      </c>
      <c r="AG141" s="19">
        <v>0.57537470108332067</v>
      </c>
      <c r="AH141" s="26">
        <v>36</v>
      </c>
      <c r="AI141" s="21">
        <v>51.744885556475097</v>
      </c>
      <c r="AJ141" s="31">
        <v>22</v>
      </c>
      <c r="AK141" s="24">
        <v>39.566127588157919</v>
      </c>
      <c r="AL141" s="23">
        <v>31</v>
      </c>
      <c r="AM141" s="14">
        <v>0</v>
      </c>
      <c r="AN141" s="45">
        <v>0</v>
      </c>
      <c r="AO141" s="15">
        <v>0.13669316097475762</v>
      </c>
      <c r="AP141" s="25">
        <v>11</v>
      </c>
      <c r="AQ141" s="7">
        <v>49953</v>
      </c>
      <c r="AR141" s="23">
        <v>11</v>
      </c>
      <c r="AS141" s="16">
        <v>26028</v>
      </c>
    </row>
    <row r="142" spans="1:45">
      <c r="A142" s="20" t="s">
        <v>318</v>
      </c>
      <c r="B142" s="20" t="s">
        <v>26</v>
      </c>
      <c r="C142" s="20" t="s">
        <v>31</v>
      </c>
      <c r="D142" s="20" t="s">
        <v>319</v>
      </c>
      <c r="E142" s="61">
        <v>0.21062882582081247</v>
      </c>
      <c r="F142" s="25">
        <f t="shared" si="12"/>
        <v>141</v>
      </c>
      <c r="G142" s="61">
        <v>0.45937673900946019</v>
      </c>
      <c r="H142" s="25">
        <f t="shared" si="13"/>
        <v>109</v>
      </c>
      <c r="I142" s="61">
        <v>0.26878130217028379</v>
      </c>
      <c r="J142" s="25">
        <f t="shared" si="14"/>
        <v>21</v>
      </c>
      <c r="K142" s="62">
        <v>6.1213132999443517E-2</v>
      </c>
      <c r="L142" s="25">
        <f t="shared" si="15"/>
        <v>11</v>
      </c>
      <c r="M142" s="27">
        <v>0.1253035454103934</v>
      </c>
      <c r="N142" s="25">
        <v>124</v>
      </c>
      <c r="O142" s="28">
        <v>1.6622340425531914</v>
      </c>
      <c r="P142" s="18">
        <v>112</v>
      </c>
      <c r="Q142" s="28">
        <v>31.692345162858533</v>
      </c>
      <c r="R142" s="18">
        <f t="shared" si="16"/>
        <v>134</v>
      </c>
      <c r="S142" s="29">
        <v>0</v>
      </c>
      <c r="T142" s="29">
        <v>0</v>
      </c>
      <c r="U142" s="29">
        <v>8.9784187536053814E-2</v>
      </c>
      <c r="V142" s="26">
        <v>135</v>
      </c>
      <c r="W142" s="29">
        <v>0.2163331530557058</v>
      </c>
      <c r="X142" s="26">
        <v>97</v>
      </c>
      <c r="Y142" s="29">
        <v>0</v>
      </c>
      <c r="Z142" s="29">
        <v>0</v>
      </c>
      <c r="AA142" s="30">
        <v>2.7479829019472923</v>
      </c>
      <c r="AB142" s="26">
        <v>134</v>
      </c>
      <c r="AC142" s="19">
        <v>0.16269045242422306</v>
      </c>
      <c r="AD142" s="26">
        <v>139</v>
      </c>
      <c r="AE142" s="19" t="s">
        <v>366</v>
      </c>
      <c r="AF142" s="19" t="s">
        <v>366</v>
      </c>
      <c r="AG142" s="19">
        <v>0.38375163793764511</v>
      </c>
      <c r="AH142" s="26">
        <v>74</v>
      </c>
      <c r="AI142" s="21">
        <v>15.128809615919792</v>
      </c>
      <c r="AJ142" s="31">
        <v>124</v>
      </c>
      <c r="AK142" s="24">
        <v>16.61529437586897</v>
      </c>
      <c r="AL142" s="23">
        <v>136</v>
      </c>
      <c r="AM142" s="14">
        <v>0</v>
      </c>
      <c r="AN142" s="45">
        <v>0</v>
      </c>
      <c r="AO142" s="15">
        <v>-1.4392324093816631E-2</v>
      </c>
      <c r="AP142" s="25">
        <v>133</v>
      </c>
      <c r="AQ142" s="7">
        <v>37019</v>
      </c>
      <c r="AR142" s="23">
        <v>78</v>
      </c>
      <c r="AS142" s="16">
        <v>18490</v>
      </c>
    </row>
    <row r="143" spans="1:45">
      <c r="A143" s="20" t="s">
        <v>320</v>
      </c>
      <c r="B143" s="20" t="s">
        <v>38</v>
      </c>
      <c r="C143" s="20" t="s">
        <v>27</v>
      </c>
      <c r="D143" s="20" t="s">
        <v>321</v>
      </c>
      <c r="E143" s="61">
        <v>0.29770439568397422</v>
      </c>
      <c r="F143" s="25">
        <f t="shared" si="12"/>
        <v>40</v>
      </c>
      <c r="G143" s="61">
        <v>0.46071402708378595</v>
      </c>
      <c r="H143" s="25">
        <f t="shared" si="13"/>
        <v>103</v>
      </c>
      <c r="I143" s="61">
        <v>0.22727931059453979</v>
      </c>
      <c r="J143" s="25">
        <f t="shared" si="14"/>
        <v>54</v>
      </c>
      <c r="K143" s="62">
        <v>1.430226663770005E-2</v>
      </c>
      <c r="L143" s="25">
        <f t="shared" si="15"/>
        <v>108</v>
      </c>
      <c r="M143" s="27">
        <v>0.23440470271693037</v>
      </c>
      <c r="N143" s="25">
        <v>27</v>
      </c>
      <c r="O143" s="28">
        <v>7.7208153180975918</v>
      </c>
      <c r="P143" s="18">
        <v>26</v>
      </c>
      <c r="Q143" s="28">
        <v>59.07765697281873</v>
      </c>
      <c r="R143" s="18">
        <f t="shared" si="16"/>
        <v>28</v>
      </c>
      <c r="S143" s="29">
        <v>0.26359293433840736</v>
      </c>
      <c r="T143" s="26">
        <v>53</v>
      </c>
      <c r="U143" s="29">
        <v>0.55956045955405254</v>
      </c>
      <c r="V143" s="26">
        <v>45</v>
      </c>
      <c r="W143" s="29">
        <v>1.7603979376405674</v>
      </c>
      <c r="X143" s="26">
        <v>13</v>
      </c>
      <c r="Y143" s="29">
        <v>0</v>
      </c>
      <c r="Z143" s="29">
        <v>0</v>
      </c>
      <c r="AA143" s="30">
        <v>19.535701306341569</v>
      </c>
      <c r="AB143" s="26">
        <v>34</v>
      </c>
      <c r="AC143" s="19">
        <v>0.679441046430592</v>
      </c>
      <c r="AD143" s="26">
        <v>58</v>
      </c>
      <c r="AE143" s="19">
        <v>0.64889386361850054</v>
      </c>
      <c r="AF143" s="26">
        <v>28</v>
      </c>
      <c r="AG143" s="19">
        <v>1.0802715607685147</v>
      </c>
      <c r="AH143" s="26">
        <v>8</v>
      </c>
      <c r="AI143" s="21">
        <v>48.46679290056268</v>
      </c>
      <c r="AJ143" s="31">
        <v>26</v>
      </c>
      <c r="AK143" s="24">
        <v>40.810437121471992</v>
      </c>
      <c r="AL143" s="23">
        <v>28</v>
      </c>
      <c r="AM143" s="14">
        <v>4.0021368164473603E-2</v>
      </c>
      <c r="AN143" s="31">
        <v>84</v>
      </c>
      <c r="AO143" s="15">
        <v>-1.2667701690470152E-2</v>
      </c>
      <c r="AP143" s="25">
        <v>131</v>
      </c>
      <c r="AQ143" s="7">
        <v>37971</v>
      </c>
      <c r="AR143" s="23">
        <v>70</v>
      </c>
      <c r="AS143" s="16">
        <v>319246</v>
      </c>
    </row>
    <row r="144" spans="1:45">
      <c r="A144" s="20" t="s">
        <v>322</v>
      </c>
      <c r="B144" s="20" t="s">
        <v>49</v>
      </c>
      <c r="C144" s="20" t="s">
        <v>27</v>
      </c>
      <c r="D144" s="20" t="s">
        <v>323</v>
      </c>
      <c r="E144" s="61">
        <v>0.32362135719144036</v>
      </c>
      <c r="F144" s="25">
        <f t="shared" si="12"/>
        <v>26</v>
      </c>
      <c r="G144" s="61">
        <v>0.48805132632239839</v>
      </c>
      <c r="H144" s="25">
        <f t="shared" si="13"/>
        <v>54</v>
      </c>
      <c r="I144" s="61">
        <v>0.17849107937006226</v>
      </c>
      <c r="J144" s="25">
        <f t="shared" si="14"/>
        <v>114</v>
      </c>
      <c r="K144" s="62">
        <v>9.8362371160989909E-3</v>
      </c>
      <c r="L144" s="25">
        <f t="shared" si="15"/>
        <v>131</v>
      </c>
      <c r="M144" s="27">
        <v>0.28034974224198927</v>
      </c>
      <c r="N144" s="25">
        <v>15</v>
      </c>
      <c r="O144" s="28">
        <v>8.2585825731202203</v>
      </c>
      <c r="P144" s="18">
        <v>24</v>
      </c>
      <c r="Q144" s="28">
        <v>66.352603462000502</v>
      </c>
      <c r="R144" s="18">
        <f t="shared" si="16"/>
        <v>21</v>
      </c>
      <c r="S144" s="29">
        <v>0.46640045594996876</v>
      </c>
      <c r="T144" s="26">
        <v>40</v>
      </c>
      <c r="U144" s="29">
        <v>0.67664433056803763</v>
      </c>
      <c r="V144" s="26">
        <v>27</v>
      </c>
      <c r="W144" s="29">
        <v>1.0410702201863522</v>
      </c>
      <c r="X144" s="26">
        <v>32</v>
      </c>
      <c r="Y144" s="29">
        <v>3.8211666666666666</v>
      </c>
      <c r="Z144" s="26">
        <v>16</v>
      </c>
      <c r="AA144" s="30">
        <v>21.072347711931393</v>
      </c>
      <c r="AB144" s="26">
        <v>30</v>
      </c>
      <c r="AC144" s="19">
        <v>0.90240207994142729</v>
      </c>
      <c r="AD144" s="26">
        <v>23</v>
      </c>
      <c r="AE144" s="19">
        <v>0.86595772217536815</v>
      </c>
      <c r="AF144" s="26">
        <v>19</v>
      </c>
      <c r="AG144" s="19">
        <v>0.99932877550468235</v>
      </c>
      <c r="AH144" s="26">
        <v>10</v>
      </c>
      <c r="AI144" s="21">
        <v>57.087719675054451</v>
      </c>
      <c r="AJ144" s="31">
        <v>13</v>
      </c>
      <c r="AK144" s="24">
        <v>46.27560947543688</v>
      </c>
      <c r="AL144" s="23">
        <v>20</v>
      </c>
      <c r="AM144" s="14">
        <v>0.10325682738026132</v>
      </c>
      <c r="AN144" s="18">
        <v>75</v>
      </c>
      <c r="AO144" s="15">
        <v>5.0887618257930409E-2</v>
      </c>
      <c r="AP144" s="25">
        <v>60</v>
      </c>
      <c r="AQ144" s="7">
        <v>38806</v>
      </c>
      <c r="AR144" s="23">
        <v>62</v>
      </c>
      <c r="AS144" s="16">
        <v>730018</v>
      </c>
    </row>
    <row r="145" spans="1:45">
      <c r="A145" s="20" t="s">
        <v>324</v>
      </c>
      <c r="B145" s="20" t="s">
        <v>56</v>
      </c>
      <c r="C145" s="20" t="s">
        <v>31</v>
      </c>
      <c r="D145" s="20" t="s">
        <v>325</v>
      </c>
      <c r="E145" s="61">
        <v>0.24532382511105916</v>
      </c>
      <c r="F145" s="25">
        <f t="shared" si="12"/>
        <v>115</v>
      </c>
      <c r="G145" s="61">
        <v>0.37239887771802666</v>
      </c>
      <c r="H145" s="25">
        <f t="shared" si="13"/>
        <v>147</v>
      </c>
      <c r="I145" s="61">
        <v>0.3487257423427636</v>
      </c>
      <c r="J145" s="25">
        <f t="shared" si="14"/>
        <v>2</v>
      </c>
      <c r="K145" s="62">
        <v>3.3551554828150573E-2</v>
      </c>
      <c r="L145" s="25">
        <f t="shared" si="15"/>
        <v>42</v>
      </c>
      <c r="M145" s="27">
        <v>0.20505026888005612</v>
      </c>
      <c r="N145" s="25">
        <v>37</v>
      </c>
      <c r="O145" s="28">
        <v>1.8441678192715536</v>
      </c>
      <c r="P145" s="18">
        <v>104</v>
      </c>
      <c r="Q145" s="28">
        <v>42.213720930444829</v>
      </c>
      <c r="R145" s="18">
        <f t="shared" si="16"/>
        <v>72</v>
      </c>
      <c r="S145" s="29">
        <v>0.19485433774460403</v>
      </c>
      <c r="T145" s="26">
        <v>58</v>
      </c>
      <c r="U145" s="29">
        <v>0.18680550637351789</v>
      </c>
      <c r="V145" s="26">
        <v>116</v>
      </c>
      <c r="W145" s="29">
        <v>0.53814876823726376</v>
      </c>
      <c r="X145" s="26">
        <v>59</v>
      </c>
      <c r="Y145" s="29">
        <v>0</v>
      </c>
      <c r="Z145" s="29">
        <v>0</v>
      </c>
      <c r="AA145" s="30">
        <v>6.7928485800924827</v>
      </c>
      <c r="AB145" s="26">
        <v>106</v>
      </c>
      <c r="AC145" s="19">
        <v>0.21708545578941302</v>
      </c>
      <c r="AD145" s="26">
        <v>133</v>
      </c>
      <c r="AE145" s="19" t="s">
        <v>366</v>
      </c>
      <c r="AF145" s="19" t="s">
        <v>366</v>
      </c>
      <c r="AG145" s="19">
        <v>0.74764950993707147</v>
      </c>
      <c r="AH145" s="26">
        <v>22</v>
      </c>
      <c r="AI145" s="21">
        <v>26.176692465515462</v>
      </c>
      <c r="AJ145" s="31">
        <v>86</v>
      </c>
      <c r="AK145" s="24">
        <v>24.462134099122149</v>
      </c>
      <c r="AL145" s="23">
        <v>87</v>
      </c>
      <c r="AM145" s="14">
        <v>48.44520564739728</v>
      </c>
      <c r="AN145" s="18">
        <v>1</v>
      </c>
      <c r="AO145" s="15">
        <v>0.27074824763026423</v>
      </c>
      <c r="AP145" s="25">
        <v>2</v>
      </c>
      <c r="AQ145" s="7">
        <v>87878</v>
      </c>
      <c r="AR145" s="23">
        <v>1</v>
      </c>
      <c r="AS145" s="16">
        <v>66896</v>
      </c>
    </row>
    <row r="146" spans="1:45">
      <c r="A146" s="20" t="s">
        <v>326</v>
      </c>
      <c r="B146" s="20" t="s">
        <v>38</v>
      </c>
      <c r="C146" s="20" t="s">
        <v>31</v>
      </c>
      <c r="D146" s="20" t="s">
        <v>327</v>
      </c>
      <c r="E146" s="61">
        <v>0.2185430463576159</v>
      </c>
      <c r="F146" s="25">
        <f t="shared" si="12"/>
        <v>138</v>
      </c>
      <c r="G146" s="61">
        <v>0.45171081677704195</v>
      </c>
      <c r="H146" s="25">
        <f t="shared" si="13"/>
        <v>122</v>
      </c>
      <c r="I146" s="61">
        <v>0.31953642384105962</v>
      </c>
      <c r="J146" s="25">
        <f t="shared" si="14"/>
        <v>3</v>
      </c>
      <c r="K146" s="62">
        <v>1.0209713024282561E-2</v>
      </c>
      <c r="L146" s="25">
        <f t="shared" si="15"/>
        <v>130</v>
      </c>
      <c r="M146" s="27">
        <v>0.12515582149090002</v>
      </c>
      <c r="N146" s="25">
        <v>125</v>
      </c>
      <c r="O146" s="28">
        <v>1.3127666557269444</v>
      </c>
      <c r="P146" s="18">
        <v>122</v>
      </c>
      <c r="Q146" s="28">
        <v>31.745177111755229</v>
      </c>
      <c r="R146" s="18">
        <f t="shared" si="16"/>
        <v>133</v>
      </c>
      <c r="S146" s="29">
        <v>0.84526244969129327</v>
      </c>
      <c r="T146" s="26">
        <v>27</v>
      </c>
      <c r="U146" s="29">
        <v>0.30870372052469197</v>
      </c>
      <c r="V146" s="26">
        <v>85</v>
      </c>
      <c r="W146" s="29">
        <v>0.211898077024951</v>
      </c>
      <c r="X146" s="26">
        <v>99</v>
      </c>
      <c r="Y146" s="29">
        <v>0</v>
      </c>
      <c r="Z146" s="29">
        <v>0</v>
      </c>
      <c r="AA146" s="30">
        <v>11.13589231735674</v>
      </c>
      <c r="AB146" s="26">
        <v>73</v>
      </c>
      <c r="AC146" s="19">
        <v>0.511778363662307</v>
      </c>
      <c r="AD146" s="26">
        <v>88</v>
      </c>
      <c r="AE146" s="19" t="s">
        <v>366</v>
      </c>
      <c r="AF146" s="19" t="s">
        <v>366</v>
      </c>
      <c r="AG146" s="19">
        <v>0.5078134875117043</v>
      </c>
      <c r="AH146" s="26">
        <v>53</v>
      </c>
      <c r="AI146" s="21">
        <v>29.810625446126405</v>
      </c>
      <c r="AJ146" s="31">
        <v>74</v>
      </c>
      <c r="AK146" s="24">
        <v>23.816141555499104</v>
      </c>
      <c r="AL146" s="23">
        <v>94</v>
      </c>
      <c r="AM146" s="14">
        <v>0</v>
      </c>
      <c r="AN146" s="45">
        <v>0</v>
      </c>
      <c r="AO146" s="15">
        <v>5.3933337055440789E-2</v>
      </c>
      <c r="AP146" s="25">
        <v>56</v>
      </c>
      <c r="AQ146" s="7">
        <v>37068</v>
      </c>
      <c r="AR146" s="23">
        <v>77</v>
      </c>
      <c r="AS146" s="16">
        <v>37754</v>
      </c>
    </row>
    <row r="147" spans="1:45">
      <c r="A147" s="20" t="s">
        <v>328</v>
      </c>
      <c r="B147" s="20" t="s">
        <v>329</v>
      </c>
      <c r="C147" s="20" t="s">
        <v>31</v>
      </c>
      <c r="D147" s="20" t="s">
        <v>330</v>
      </c>
      <c r="E147" s="61">
        <v>0.41159299416180151</v>
      </c>
      <c r="F147" s="25">
        <f t="shared" si="12"/>
        <v>2</v>
      </c>
      <c r="G147" s="61">
        <v>0.43244370308590491</v>
      </c>
      <c r="H147" s="25">
        <f t="shared" si="13"/>
        <v>135</v>
      </c>
      <c r="I147" s="61">
        <v>0.13386155129274396</v>
      </c>
      <c r="J147" s="25">
        <f t="shared" si="14"/>
        <v>138</v>
      </c>
      <c r="K147" s="62">
        <v>2.2101751459549623E-2</v>
      </c>
      <c r="L147" s="25">
        <f t="shared" si="15"/>
        <v>71</v>
      </c>
      <c r="M147" s="27">
        <v>0.31800433839479392</v>
      </c>
      <c r="N147" s="25">
        <v>8</v>
      </c>
      <c r="O147" s="28">
        <v>4.324683965402528</v>
      </c>
      <c r="P147" s="18">
        <v>47</v>
      </c>
      <c r="Q147" s="28">
        <v>70.483840221495456</v>
      </c>
      <c r="R147" s="18">
        <f t="shared" si="16"/>
        <v>16</v>
      </c>
      <c r="S147" s="29">
        <v>0</v>
      </c>
      <c r="T147" s="29">
        <v>0</v>
      </c>
      <c r="U147" s="29">
        <v>0.40223220513758778</v>
      </c>
      <c r="V147" s="26">
        <v>68</v>
      </c>
      <c r="W147" s="29">
        <v>0.10398253093480296</v>
      </c>
      <c r="X147" s="26">
        <v>117</v>
      </c>
      <c r="Y147" s="29">
        <v>0</v>
      </c>
      <c r="Z147" s="29">
        <v>0</v>
      </c>
      <c r="AA147" s="30">
        <v>9.4921050308868349</v>
      </c>
      <c r="AB147" s="26">
        <v>82</v>
      </c>
      <c r="AC147" s="19">
        <v>0.89653882345091729</v>
      </c>
      <c r="AD147" s="26">
        <v>24</v>
      </c>
      <c r="AE147" s="19" t="s">
        <v>366</v>
      </c>
      <c r="AF147" s="19" t="s">
        <v>366</v>
      </c>
      <c r="AG147" s="19">
        <v>0.57162388029297351</v>
      </c>
      <c r="AH147" s="26">
        <v>38</v>
      </c>
      <c r="AI147" s="21">
        <v>44.138617531092677</v>
      </c>
      <c r="AJ147" s="31">
        <v>36</v>
      </c>
      <c r="AK147" s="24">
        <v>39.471961927716372</v>
      </c>
      <c r="AL147" s="23">
        <v>32</v>
      </c>
      <c r="AM147" s="14">
        <v>0</v>
      </c>
      <c r="AN147" s="45">
        <v>0</v>
      </c>
      <c r="AO147" s="15">
        <v>2.8556149732620321E-2</v>
      </c>
      <c r="AP147" s="25">
        <v>87</v>
      </c>
      <c r="AQ147" s="7">
        <v>64644</v>
      </c>
      <c r="AR147" s="23">
        <v>2</v>
      </c>
      <c r="AS147" s="16">
        <v>19234</v>
      </c>
    </row>
    <row r="148" spans="1:45">
      <c r="A148" s="20" t="s">
        <v>331</v>
      </c>
      <c r="B148" s="20" t="s">
        <v>111</v>
      </c>
      <c r="C148" s="20" t="s">
        <v>31</v>
      </c>
      <c r="D148" s="20" t="s">
        <v>332</v>
      </c>
      <c r="E148" s="61">
        <v>0.25040916530278234</v>
      </c>
      <c r="F148" s="25">
        <f t="shared" si="12"/>
        <v>109</v>
      </c>
      <c r="G148" s="61">
        <v>0.53191489361702127</v>
      </c>
      <c r="H148" s="25">
        <f t="shared" si="13"/>
        <v>8</v>
      </c>
      <c r="I148" s="61">
        <v>0.19749045280960176</v>
      </c>
      <c r="J148" s="25">
        <f t="shared" si="14"/>
        <v>88</v>
      </c>
      <c r="K148" s="62">
        <v>2.0185488270594652E-2</v>
      </c>
      <c r="L148" s="25">
        <f t="shared" si="15"/>
        <v>80</v>
      </c>
      <c r="M148" s="27">
        <v>0.13109425785482123</v>
      </c>
      <c r="N148" s="25">
        <v>116</v>
      </c>
      <c r="O148" s="28">
        <v>1.7006802721088434</v>
      </c>
      <c r="P148" s="18">
        <v>111</v>
      </c>
      <c r="Q148" s="28">
        <v>35.566928135107759</v>
      </c>
      <c r="R148" s="18">
        <f t="shared" si="16"/>
        <v>117</v>
      </c>
      <c r="S148" s="29">
        <v>0</v>
      </c>
      <c r="T148" s="29">
        <v>0</v>
      </c>
      <c r="U148" s="29">
        <v>0.12306518651207378</v>
      </c>
      <c r="V148" s="26">
        <v>131</v>
      </c>
      <c r="W148" s="29">
        <v>0.10966114705559821</v>
      </c>
      <c r="X148" s="26">
        <v>116</v>
      </c>
      <c r="Y148" s="29">
        <v>0</v>
      </c>
      <c r="Z148" s="29">
        <v>0</v>
      </c>
      <c r="AA148" s="30">
        <v>3.1577926502036724</v>
      </c>
      <c r="AB148" s="26">
        <v>129</v>
      </c>
      <c r="AC148" s="19">
        <v>0.47799162272029888</v>
      </c>
      <c r="AD148" s="26">
        <v>96</v>
      </c>
      <c r="AE148" s="19" t="s">
        <v>366</v>
      </c>
      <c r="AF148" s="19" t="s">
        <v>366</v>
      </c>
      <c r="AG148" s="19">
        <v>0.17402808721533553</v>
      </c>
      <c r="AH148" s="26">
        <v>110</v>
      </c>
      <c r="AI148" s="21">
        <v>20.208846477428541</v>
      </c>
      <c r="AJ148" s="31">
        <v>104</v>
      </c>
      <c r="AK148" s="24">
        <v>19.66595406066671</v>
      </c>
      <c r="AL148" s="23">
        <v>119</v>
      </c>
      <c r="AM148" s="14">
        <v>0.51457908119660267</v>
      </c>
      <c r="AN148" s="31">
        <v>38</v>
      </c>
      <c r="AO148" s="15">
        <v>4.5876820736322974E-2</v>
      </c>
      <c r="AP148" s="25">
        <v>69</v>
      </c>
      <c r="AQ148" s="7">
        <v>37505</v>
      </c>
      <c r="AR148" s="23">
        <v>74</v>
      </c>
      <c r="AS148" s="16">
        <v>18238</v>
      </c>
    </row>
    <row r="149" spans="1:45">
      <c r="Z149" s="29"/>
      <c r="AB149" s="26"/>
    </row>
  </sheetData>
  <sortState ref="A2:AS148">
    <sortCondition ref="A2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Profile</vt:lpstr>
      <vt:lpstr>Lookup</vt:lpstr>
      <vt:lpstr>3T Data</vt:lpstr>
      <vt:lpstr>3T Rankings</vt:lpstr>
    </vt:vector>
  </TitlesOfParts>
  <Company>Rotman School of Management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Spencer</dc:creator>
  <cp:lastModifiedBy>Michelle Hopgood</cp:lastModifiedBy>
  <dcterms:created xsi:type="dcterms:W3CDTF">2015-09-16T13:11:32Z</dcterms:created>
  <dcterms:modified xsi:type="dcterms:W3CDTF">2015-10-02T18:47:32Z</dcterms:modified>
</cp:coreProperties>
</file>